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My Documents\EQ Common Files\EQ Uploads\Vaulting\events\"/>
    </mc:Choice>
  </mc:AlternateContent>
  <bookViews>
    <workbookView xWindow="0" yWindow="0" windowWidth="25200" windowHeight="11160" tabRatio="847" activeTab="3"/>
  </bookViews>
  <sheets>
    <sheet name="Notes" sheetId="113" r:id="rId1"/>
    <sheet name="CompDetail" sheetId="114" r:id="rId2"/>
    <sheet name="Open" sheetId="83" r:id="rId3"/>
    <sheet name="Advanced" sheetId="84" r:id="rId4"/>
    <sheet name="Intermediate" sheetId="112" r:id="rId5"/>
    <sheet name="Novice" sheetId="47" r:id="rId6"/>
    <sheet name="PreNovice" sheetId="96" r:id="rId7"/>
    <sheet name="Preliminary" sheetId="88" r:id="rId8"/>
    <sheet name="PDD Open" sheetId="115" r:id="rId9"/>
    <sheet name="PDD Inter" sheetId="86" r:id="rId10"/>
    <sheet name="PDD Off" sheetId="98" r:id="rId11"/>
    <sheet name="SQ NOV-INT" sheetId="101" r:id="rId12"/>
    <sheet name="SQ Prel" sheetId="102" r:id="rId13"/>
    <sheet name="SQ Canter" sheetId="103" r:id="rId14"/>
    <sheet name="SQ Walk" sheetId="95" r:id="rId15"/>
    <sheet name="Barrell IND 19" sheetId="105" r:id="rId16"/>
    <sheet name="B PDD OAI" sheetId="107" r:id="rId17"/>
    <sheet name="B PDD Walks" sheetId="118" r:id="rId18"/>
    <sheet name="Barrell Squad" sheetId="110" r:id="rId19"/>
  </sheets>
  <definedNames>
    <definedName name="_xlnm.Print_Area" localSheetId="3">Advanced!$A$35:$S$50</definedName>
    <definedName name="_xlnm.Print_Area" localSheetId="16">'B PDD OAI'!$A$1:$C$13,'B PDD OAI'!$M$1:$P$14</definedName>
    <definedName name="_xlnm.Print_Area" localSheetId="17">'B PDD Walks'!$A$4:$C$21,'B PDD Walks'!$M$4:$P$22</definedName>
    <definedName name="_xlnm.Print_Area" localSheetId="15">'Barrell IND 19'!$A$1:$C$21,'Barrell IND 19'!$M$1:$Q$21</definedName>
    <definedName name="_xlnm.Print_Area" localSheetId="18">'Barrell Squad'!$A$1:$C$14,'Barrell Squad'!$I$1:$N$13</definedName>
    <definedName name="_xlnm.Print_Area" localSheetId="4">Intermediate!$A$1:$E$14,Intermediate!$AZ$1:$BD$14</definedName>
    <definedName name="_xlnm.Print_Area" localSheetId="5">Novice!$A$1:$E$10,Novice!$BF$1:$BI$10</definedName>
    <definedName name="_xlnm.Print_Area" localSheetId="2">Open!$CA$1:$CE$10</definedName>
    <definedName name="_xlnm.Print_Area" localSheetId="9">'PDD Inter'!$AB$9:$AC$12</definedName>
    <definedName name="_xlnm.Print_Area" localSheetId="10">'PDD Off'!$A$1:$E$15,'PDD Off'!$AB$1:$AF$15</definedName>
    <definedName name="_xlnm.Print_Area" localSheetId="8">'PDD Open'!$A$1:$E$14,'PDD Open'!$AC$1:$AD$13</definedName>
    <definedName name="_xlnm.Print_Area" localSheetId="7">Preliminary!$A$1:$E$17,Preliminary!$BH$1:$BK$17</definedName>
    <definedName name="_xlnm.Print_Area" localSheetId="6">PreNovice!$A$1:$E$12,PreNovice!$BH$1:$BK$13</definedName>
    <definedName name="_xlnm.Print_Area" localSheetId="13">'SQ Canter'!$BF$10:$BG$16</definedName>
    <definedName name="_xlnm.Print_Area" localSheetId="11">'SQ NOV-INT'!$BE$9:$BF$16</definedName>
    <definedName name="_xlnm.Print_Area" localSheetId="12">'SQ Prel'!$A$1:$F$5,'SQ Prel'!$A$20:$E$27</definedName>
    <definedName name="_xlnm.Print_Area" localSheetId="14">'SQ Walk'!$BE$9:$BF$16</definedName>
    <definedName name="_xlnm.Print_Titles" localSheetId="3">Advanced!$A:$E,Advanced!$1:$9</definedName>
    <definedName name="_xlnm.Print_Titles" localSheetId="16">'B PDD OAI'!$A:$C,'B PDD OAI'!$1:$9</definedName>
    <definedName name="_xlnm.Print_Titles" localSheetId="17">'B PDD Walks'!$A:$C,'B PDD Walks'!$1:$9</definedName>
    <definedName name="_xlnm.Print_Titles" localSheetId="15">'Barrell IND 19'!$A:$C,'Barrell IND 19'!$1:$9</definedName>
    <definedName name="_xlnm.Print_Titles" localSheetId="18">'Barrell Squad'!$A:$C,'Barrell Squad'!$1:$9</definedName>
    <definedName name="_xlnm.Print_Titles" localSheetId="4">Intermediate!$A:$E,Intermediate!$1:$9</definedName>
    <definedName name="_xlnm.Print_Titles" localSheetId="5">Novice!$A:$E,Novice!$1:$9</definedName>
    <definedName name="_xlnm.Print_Titles" localSheetId="2">Open!$A:$E,Open!$1:$8</definedName>
    <definedName name="_xlnm.Print_Titles" localSheetId="9">'PDD Inter'!$A:$E,'PDD Inter'!$1:$8</definedName>
    <definedName name="_xlnm.Print_Titles" localSheetId="10">'PDD Off'!$A:$E,'PDD Off'!$1:$9</definedName>
    <definedName name="_xlnm.Print_Titles" localSheetId="8">'PDD Open'!$A:$E,'PDD Open'!$1:$8</definedName>
    <definedName name="_xlnm.Print_Titles" localSheetId="7">Preliminary!$A:$E,Preliminary!$1:$9</definedName>
    <definedName name="_xlnm.Print_Titles" localSheetId="6">PreNovice!$A:$E,PreNovice!$1:$9</definedName>
    <definedName name="_xlnm.Print_Titles" localSheetId="13">'SQ Canter'!$A:$E,'SQ Canter'!$1:$9</definedName>
    <definedName name="_xlnm.Print_Titles" localSheetId="11">'SQ NOV-INT'!$A:$E,'SQ NOV-INT'!$1:$8</definedName>
    <definedName name="_xlnm.Print_Titles" localSheetId="12">'SQ Prel'!$A:$E,'SQ Prel'!$1:$8</definedName>
    <definedName name="_xlnm.Print_Titles" localSheetId="14">'SQ Walk'!$A:$E,'SQ Walk'!$1:$8</definedName>
  </definedNames>
  <calcPr calcId="171027"/>
  <fileRecoveryPr autoRecover="0"/>
</workbook>
</file>

<file path=xl/calcChain.xml><?xml version="1.0" encoding="utf-8"?>
<calcChain xmlns="http://schemas.openxmlformats.org/spreadsheetml/2006/main">
  <c r="I11" i="118" l="1"/>
  <c r="I13" i="107"/>
  <c r="I11" i="107"/>
  <c r="I15" i="118"/>
  <c r="M15" i="118" s="1"/>
  <c r="I21" i="118"/>
  <c r="M21" i="118" s="1"/>
  <c r="O21" i="118" s="1"/>
  <c r="I17" i="118"/>
  <c r="M17" i="118" s="1"/>
  <c r="I13" i="118"/>
  <c r="M13" i="118" s="1"/>
  <c r="I19" i="118"/>
  <c r="M19" i="118" s="1"/>
  <c r="O19" i="118" s="1"/>
  <c r="M11" i="118"/>
  <c r="N15" i="118"/>
  <c r="N21" i="118"/>
  <c r="N11" i="118"/>
  <c r="N17" i="118"/>
  <c r="N13" i="118"/>
  <c r="N19" i="118"/>
  <c r="P3" i="118"/>
  <c r="A3" i="118"/>
  <c r="P1" i="118"/>
  <c r="A1" i="118"/>
  <c r="I14" i="105"/>
  <c r="M14" i="105" s="1"/>
  <c r="N14" i="105"/>
  <c r="I13" i="105"/>
  <c r="I16" i="105"/>
  <c r="I17" i="105"/>
  <c r="I20" i="105"/>
  <c r="I21" i="105"/>
  <c r="I15" i="105"/>
  <c r="I19" i="105"/>
  <c r="I11" i="105"/>
  <c r="I12" i="105"/>
  <c r="I10" i="105"/>
  <c r="I18" i="105"/>
  <c r="AZ10" i="88"/>
  <c r="I11" i="110"/>
  <c r="J11" i="110"/>
  <c r="I13" i="110"/>
  <c r="J13" i="110"/>
  <c r="T22" i="84"/>
  <c r="M22" i="84"/>
  <c r="F22" i="84"/>
  <c r="O11" i="118" l="1"/>
  <c r="O15" i="118"/>
  <c r="O13" i="118"/>
  <c r="O17" i="118"/>
  <c r="O14" i="105"/>
  <c r="K13" i="110"/>
  <c r="N13" i="107"/>
  <c r="M13" i="107"/>
  <c r="N11" i="107"/>
  <c r="M11" i="107"/>
  <c r="N13" i="105"/>
  <c r="M13" i="105"/>
  <c r="N16" i="105"/>
  <c r="M16" i="105"/>
  <c r="O16" i="105" s="1"/>
  <c r="N17" i="105"/>
  <c r="M17" i="105"/>
  <c r="N20" i="105"/>
  <c r="M20" i="105"/>
  <c r="O20" i="105" s="1"/>
  <c r="N21" i="105"/>
  <c r="M21" i="105"/>
  <c r="N15" i="105"/>
  <c r="M15" i="105"/>
  <c r="O15" i="105" s="1"/>
  <c r="N19" i="105"/>
  <c r="M19" i="105"/>
  <c r="N11" i="105"/>
  <c r="M11" i="105"/>
  <c r="O11" i="105" s="1"/>
  <c r="N12" i="105"/>
  <c r="M12" i="105"/>
  <c r="N10" i="105"/>
  <c r="M10" i="105"/>
  <c r="O10" i="105" s="1"/>
  <c r="N18" i="105"/>
  <c r="M18" i="105"/>
  <c r="Y13" i="115"/>
  <c r="AA13" i="115" s="1"/>
  <c r="P13" i="115"/>
  <c r="R13" i="115" s="1"/>
  <c r="L13" i="115"/>
  <c r="AZ16" i="88"/>
  <c r="BB16" i="88" s="1"/>
  <c r="AR16" i="88"/>
  <c r="AS16" i="88" s="1"/>
  <c r="AF16" i="88"/>
  <c r="AH16" i="88" s="1"/>
  <c r="AB16" i="88"/>
  <c r="AC16" i="88" s="1"/>
  <c r="R16" i="88"/>
  <c r="K16" i="88"/>
  <c r="AZ15" i="88"/>
  <c r="BB15" i="88" s="1"/>
  <c r="AR15" i="88"/>
  <c r="AS15" i="88" s="1"/>
  <c r="AF15" i="88"/>
  <c r="AH15" i="88" s="1"/>
  <c r="AB15" i="88"/>
  <c r="AC15" i="88" s="1"/>
  <c r="R15" i="88"/>
  <c r="K15" i="88"/>
  <c r="AZ13" i="88"/>
  <c r="BB13" i="88" s="1"/>
  <c r="AR13" i="88"/>
  <c r="AS13" i="88" s="1"/>
  <c r="AF13" i="88"/>
  <c r="AH13" i="88" s="1"/>
  <c r="AB13" i="88"/>
  <c r="AC13" i="88" s="1"/>
  <c r="R13" i="88"/>
  <c r="K13" i="88"/>
  <c r="AZ14" i="88"/>
  <c r="BB14" i="88" s="1"/>
  <c r="AR14" i="88"/>
  <c r="AS14" i="88" s="1"/>
  <c r="AF14" i="88"/>
  <c r="AH14" i="88" s="1"/>
  <c r="AB14" i="88"/>
  <c r="AC14" i="88" s="1"/>
  <c r="R14" i="88"/>
  <c r="K14" i="88"/>
  <c r="BB10" i="88"/>
  <c r="AR10" i="88"/>
  <c r="AS10" i="88" s="1"/>
  <c r="AF10" i="88"/>
  <c r="AH10" i="88" s="1"/>
  <c r="AB10" i="88"/>
  <c r="AC10" i="88" s="1"/>
  <c r="R10" i="88"/>
  <c r="K10" i="88"/>
  <c r="AZ11" i="88"/>
  <c r="BB11" i="88" s="1"/>
  <c r="AR11" i="88"/>
  <c r="AS11" i="88" s="1"/>
  <c r="AF11" i="88"/>
  <c r="AH11" i="88" s="1"/>
  <c r="AB11" i="88"/>
  <c r="AC11" i="88" s="1"/>
  <c r="R11" i="88"/>
  <c r="K11" i="88"/>
  <c r="AV14" i="112"/>
  <c r="AX14" i="112" s="1"/>
  <c r="AN14" i="112"/>
  <c r="AO14" i="112" s="1"/>
  <c r="AE14" i="112"/>
  <c r="AA14" i="112"/>
  <c r="AB14" i="112" s="1"/>
  <c r="R14" i="112"/>
  <c r="K14" i="112"/>
  <c r="AV12" i="112"/>
  <c r="AX12" i="112" s="1"/>
  <c r="AN12" i="112"/>
  <c r="AO12" i="112" s="1"/>
  <c r="AE12" i="112"/>
  <c r="AA12" i="112"/>
  <c r="AB12" i="112" s="1"/>
  <c r="R12" i="112"/>
  <c r="K12" i="112"/>
  <c r="AV10" i="112"/>
  <c r="AX10" i="112" s="1"/>
  <c r="AN10" i="112"/>
  <c r="AO10" i="112" s="1"/>
  <c r="AE10" i="112"/>
  <c r="AA10" i="112"/>
  <c r="AB10" i="112" s="1"/>
  <c r="R10" i="112"/>
  <c r="K10" i="112"/>
  <c r="AV11" i="112"/>
  <c r="AX11" i="112" s="1"/>
  <c r="AN11" i="112"/>
  <c r="AO11" i="112" s="1"/>
  <c r="AE11" i="112"/>
  <c r="AA11" i="112"/>
  <c r="AB11" i="112" s="1"/>
  <c r="R11" i="112"/>
  <c r="K11" i="112"/>
  <c r="K13" i="112"/>
  <c r="R13" i="112"/>
  <c r="AA13" i="112"/>
  <c r="AB13" i="112" s="1"/>
  <c r="AE13" i="112"/>
  <c r="AN13" i="112"/>
  <c r="AO13" i="112" s="1"/>
  <c r="AV13" i="112"/>
  <c r="AX13" i="112" s="1"/>
  <c r="AZ12" i="96"/>
  <c r="BB12" i="96" s="1"/>
  <c r="AR12" i="96"/>
  <c r="AS12" i="96" s="1"/>
  <c r="AF12" i="96"/>
  <c r="AH12" i="96" s="1"/>
  <c r="AB12" i="96"/>
  <c r="AC12" i="96" s="1"/>
  <c r="R12" i="96"/>
  <c r="K12" i="96"/>
  <c r="AZ11" i="96"/>
  <c r="BB11" i="96" s="1"/>
  <c r="AR11" i="96"/>
  <c r="AS11" i="96" s="1"/>
  <c r="AF11" i="96"/>
  <c r="AH11" i="96" s="1"/>
  <c r="AB11" i="96"/>
  <c r="AC11" i="96" s="1"/>
  <c r="R11" i="96"/>
  <c r="K11" i="96"/>
  <c r="O13" i="107" l="1"/>
  <c r="O18" i="105"/>
  <c r="O12" i="105"/>
  <c r="O21" i="105"/>
  <c r="O17" i="105"/>
  <c r="O13" i="105"/>
  <c r="O19" i="105"/>
  <c r="BF15" i="88"/>
  <c r="BI15" i="88" s="1"/>
  <c r="BD15" i="88"/>
  <c r="BH15" i="88" s="1"/>
  <c r="BF10" i="88"/>
  <c r="BI10" i="88" s="1"/>
  <c r="BD10" i="88"/>
  <c r="BH10" i="88" s="1"/>
  <c r="BD13" i="88"/>
  <c r="BH13" i="88" s="1"/>
  <c r="BB14" i="112"/>
  <c r="BB12" i="112"/>
  <c r="AZ12" i="112"/>
  <c r="BB10" i="112"/>
  <c r="AZ10" i="112"/>
  <c r="BB11" i="112"/>
  <c r="BB13" i="112"/>
  <c r="AZ13" i="112"/>
  <c r="BF12" i="96"/>
  <c r="BI12" i="96" s="1"/>
  <c r="AC13" i="115"/>
  <c r="BF13" i="88"/>
  <c r="BI13" i="88" s="1"/>
  <c r="BD11" i="88"/>
  <c r="BH11" i="88" s="1"/>
  <c r="BD14" i="88"/>
  <c r="BH14" i="88" s="1"/>
  <c r="BD16" i="88"/>
  <c r="BH16" i="88" s="1"/>
  <c r="BF11" i="88"/>
  <c r="BI11" i="88" s="1"/>
  <c r="BF14" i="88"/>
  <c r="BI14" i="88" s="1"/>
  <c r="BF16" i="88"/>
  <c r="BI16" i="88" s="1"/>
  <c r="AZ11" i="112"/>
  <c r="AZ14" i="112"/>
  <c r="BC14" i="112" s="1"/>
  <c r="BD11" i="96"/>
  <c r="BH11" i="96" s="1"/>
  <c r="BD12" i="96"/>
  <c r="BH12" i="96" s="1"/>
  <c r="BF11" i="96"/>
  <c r="BI11" i="96" s="1"/>
  <c r="R10" i="47"/>
  <c r="BJ15" i="88" l="1"/>
  <c r="BJ13" i="88"/>
  <c r="BJ10" i="88"/>
  <c r="BC12" i="112"/>
  <c r="BC10" i="112"/>
  <c r="BC11" i="112"/>
  <c r="BC13" i="112"/>
  <c r="BJ12" i="96"/>
  <c r="BJ11" i="96"/>
  <c r="BJ16" i="88"/>
  <c r="BJ14" i="88"/>
  <c r="BJ11" i="88"/>
  <c r="X15" i="98"/>
  <c r="Z15" i="98" s="1"/>
  <c r="AD15" i="98" s="1"/>
  <c r="O15" i="98"/>
  <c r="L15" i="98"/>
  <c r="AB15" i="98" s="1"/>
  <c r="X13" i="98"/>
  <c r="Z13" i="98" s="1"/>
  <c r="AD13" i="98" s="1"/>
  <c r="O13" i="98"/>
  <c r="L13" i="98"/>
  <c r="AB13" i="98" s="1"/>
  <c r="BA30" i="84"/>
  <c r="BC30" i="84" s="1"/>
  <c r="AS30" i="84"/>
  <c r="AT30" i="84" s="1"/>
  <c r="AG30" i="84"/>
  <c r="AI30" i="84" s="1"/>
  <c r="AB30" i="84"/>
  <c r="AC30" i="84" s="1"/>
  <c r="R30" i="84"/>
  <c r="K30" i="84"/>
  <c r="BA29" i="84"/>
  <c r="BC29" i="84" s="1"/>
  <c r="AS29" i="84"/>
  <c r="AT29" i="84" s="1"/>
  <c r="AG29" i="84"/>
  <c r="AI29" i="84" s="1"/>
  <c r="AB29" i="84"/>
  <c r="AC29" i="84" s="1"/>
  <c r="R29" i="84"/>
  <c r="K29" i="84"/>
  <c r="BA28" i="84"/>
  <c r="BC28" i="84" s="1"/>
  <c r="AS28" i="84"/>
  <c r="AT28" i="84" s="1"/>
  <c r="AG28" i="84"/>
  <c r="AI28" i="84" s="1"/>
  <c r="AB28" i="84"/>
  <c r="AC28" i="84" s="1"/>
  <c r="R28" i="84"/>
  <c r="K28" i="84"/>
  <c r="BA27" i="84"/>
  <c r="BC27" i="84" s="1"/>
  <c r="AS27" i="84"/>
  <c r="AT27" i="84" s="1"/>
  <c r="AG27" i="84"/>
  <c r="AI27" i="84" s="1"/>
  <c r="AB27" i="84"/>
  <c r="AC27" i="84" s="1"/>
  <c r="R27" i="84"/>
  <c r="K27" i="84"/>
  <c r="BA14" i="84"/>
  <c r="BC14" i="84" s="1"/>
  <c r="AS14" i="84"/>
  <c r="AT14" i="84" s="1"/>
  <c r="AG14" i="84"/>
  <c r="AI14" i="84" s="1"/>
  <c r="AB14" i="84"/>
  <c r="AC14" i="84" s="1"/>
  <c r="R14" i="84"/>
  <c r="K14" i="84"/>
  <c r="BA13" i="84"/>
  <c r="BC13" i="84" s="1"/>
  <c r="AS13" i="84"/>
  <c r="AT13" i="84" s="1"/>
  <c r="AG13" i="84"/>
  <c r="AI13" i="84" s="1"/>
  <c r="AB13" i="84"/>
  <c r="AC13" i="84" s="1"/>
  <c r="R13" i="84"/>
  <c r="K13" i="84"/>
  <c r="BA12" i="84"/>
  <c r="BC12" i="84" s="1"/>
  <c r="AS12" i="84"/>
  <c r="AT12" i="84" s="1"/>
  <c r="AG12" i="84"/>
  <c r="AI12" i="84" s="1"/>
  <c r="AB12" i="84"/>
  <c r="AC12" i="84" s="1"/>
  <c r="R12" i="84"/>
  <c r="K12" i="84"/>
  <c r="BA11" i="84"/>
  <c r="BC11" i="84" s="1"/>
  <c r="AS11" i="84"/>
  <c r="AT11" i="84" s="1"/>
  <c r="AG11" i="84"/>
  <c r="AI11" i="84" s="1"/>
  <c r="AB11" i="84"/>
  <c r="AC11" i="84" s="1"/>
  <c r="R11" i="84"/>
  <c r="K11" i="84"/>
  <c r="Q15" i="98" l="1"/>
  <c r="AC15" i="98"/>
  <c r="Q13" i="98"/>
  <c r="AC13" i="98"/>
  <c r="BD14" i="112"/>
  <c r="BD10" i="112"/>
  <c r="BD13" i="112"/>
  <c r="BD12" i="112"/>
  <c r="BD11" i="112"/>
  <c r="BE30" i="84"/>
  <c r="BI30" i="84" s="1"/>
  <c r="BG28" i="84"/>
  <c r="BJ28" i="84" s="1"/>
  <c r="AE15" i="98"/>
  <c r="BE27" i="84"/>
  <c r="BI27" i="84" s="1"/>
  <c r="BE28" i="84"/>
  <c r="BI28" i="84" s="1"/>
  <c r="BE29" i="84"/>
  <c r="BI29" i="84" s="1"/>
  <c r="BG27" i="84"/>
  <c r="BJ27" i="84" s="1"/>
  <c r="BG30" i="84"/>
  <c r="BJ30" i="84" s="1"/>
  <c r="BE13" i="84"/>
  <c r="BI13" i="84" s="1"/>
  <c r="BG11" i="84"/>
  <c r="BJ11" i="84" s="1"/>
  <c r="AE13" i="98"/>
  <c r="BG29" i="84"/>
  <c r="BJ29" i="84" s="1"/>
  <c r="BE11" i="84"/>
  <c r="BI11" i="84" s="1"/>
  <c r="BE12" i="84"/>
  <c r="BI12" i="84" s="1"/>
  <c r="BG13" i="84"/>
  <c r="BJ13" i="84" s="1"/>
  <c r="BE14" i="84"/>
  <c r="BI14" i="84" s="1"/>
  <c r="BG12" i="84"/>
  <c r="BJ12" i="84" s="1"/>
  <c r="BG14" i="84"/>
  <c r="BJ14" i="84" s="1"/>
  <c r="A3" i="110"/>
  <c r="A1" i="110"/>
  <c r="A3" i="107"/>
  <c r="A1" i="107"/>
  <c r="A3" i="105"/>
  <c r="A1" i="105"/>
  <c r="BA26" i="84"/>
  <c r="BC26" i="84" s="1"/>
  <c r="AS26" i="84"/>
  <c r="AT26" i="84" s="1"/>
  <c r="AG26" i="84"/>
  <c r="AI26" i="84" s="1"/>
  <c r="AB26" i="84"/>
  <c r="AC26" i="84" s="1"/>
  <c r="R26" i="84"/>
  <c r="K26" i="84"/>
  <c r="AV22" i="84"/>
  <c r="AK22" i="84"/>
  <c r="AE22" i="84"/>
  <c r="K11" i="110"/>
  <c r="BK30" i="84" l="1"/>
  <c r="H44" i="84" s="1"/>
  <c r="BK28" i="84"/>
  <c r="H43" i="84" s="1"/>
  <c r="BK27" i="84"/>
  <c r="H42" i="84" s="1"/>
  <c r="BE26" i="84"/>
  <c r="BI26" i="84" s="1"/>
  <c r="BK29" i="84"/>
  <c r="H45" i="84" s="1"/>
  <c r="BG26" i="84"/>
  <c r="BJ26" i="84" s="1"/>
  <c r="BK13" i="84"/>
  <c r="G45" i="84" s="1"/>
  <c r="BK11" i="84"/>
  <c r="G42" i="84" s="1"/>
  <c r="I42" i="84" s="1"/>
  <c r="BK12" i="84"/>
  <c r="G43" i="84" s="1"/>
  <c r="I43" i="84" s="1"/>
  <c r="BK14" i="84"/>
  <c r="G44" i="84" s="1"/>
  <c r="I44" i="84" s="1"/>
  <c r="A3" i="95"/>
  <c r="A1" i="95"/>
  <c r="A3" i="103"/>
  <c r="A1" i="103"/>
  <c r="A3" i="102"/>
  <c r="A1" i="102"/>
  <c r="A3" i="101"/>
  <c r="A1" i="101"/>
  <c r="A3" i="98"/>
  <c r="A1" i="98"/>
  <c r="A3" i="86"/>
  <c r="A1" i="86"/>
  <c r="P11" i="115"/>
  <c r="R11" i="115" s="1"/>
  <c r="AG10" i="84"/>
  <c r="A3" i="115"/>
  <c r="A1" i="115"/>
  <c r="Y11" i="115"/>
  <c r="AA11" i="115" s="1"/>
  <c r="L11" i="115"/>
  <c r="T6" i="115"/>
  <c r="N6" i="115"/>
  <c r="G6" i="115"/>
  <c r="AD2" i="115"/>
  <c r="AD1" i="115"/>
  <c r="A3" i="88"/>
  <c r="A1" i="88"/>
  <c r="A3" i="96"/>
  <c r="A1" i="96"/>
  <c r="R12" i="88"/>
  <c r="A3" i="47"/>
  <c r="A1" i="47"/>
  <c r="A3" i="112"/>
  <c r="A1" i="112"/>
  <c r="A3" i="84"/>
  <c r="A1" i="84"/>
  <c r="C2" i="95"/>
  <c r="C1" i="95"/>
  <c r="C2" i="103"/>
  <c r="C1" i="103"/>
  <c r="C2" i="101"/>
  <c r="C1" i="101"/>
  <c r="AQ15" i="95"/>
  <c r="BC15" i="95"/>
  <c r="AT15" i="95"/>
  <c r="AV15" i="95" s="1"/>
  <c r="AU16" i="103"/>
  <c r="AG10" i="47"/>
  <c r="L11" i="98"/>
  <c r="AB11" i="98" s="1"/>
  <c r="L16" i="101"/>
  <c r="AC6" i="112"/>
  <c r="T6" i="112"/>
  <c r="AQ6" i="112"/>
  <c r="AG6" i="112"/>
  <c r="M6" i="112"/>
  <c r="F6" i="112"/>
  <c r="BD2" i="112"/>
  <c r="BD1" i="112"/>
  <c r="K10" i="83"/>
  <c r="I45" i="84" l="1"/>
  <c r="BK26" i="84"/>
  <c r="H41" i="84" s="1"/>
  <c r="AC11" i="115"/>
  <c r="BE15" i="95"/>
  <c r="D21" i="102" s="1"/>
  <c r="BQ10" i="83"/>
  <c r="BS10" i="83" s="1"/>
  <c r="BI10" i="83"/>
  <c r="BK10" i="83" s="1"/>
  <c r="BL10" i="83" s="1"/>
  <c r="Y10" i="83"/>
  <c r="AA10" i="83" s="1"/>
  <c r="BD16" i="102"/>
  <c r="AW16" i="102"/>
  <c r="AR16" i="102"/>
  <c r="L16" i="102"/>
  <c r="AG15" i="102"/>
  <c r="V15" i="102"/>
  <c r="AG14" i="102"/>
  <c r="V14" i="102"/>
  <c r="AG13" i="102"/>
  <c r="V13" i="102"/>
  <c r="AG12" i="102"/>
  <c r="V12" i="102"/>
  <c r="AG11" i="102"/>
  <c r="V11" i="102"/>
  <c r="AG10" i="102"/>
  <c r="V10" i="102"/>
  <c r="BJ6" i="83"/>
  <c r="AP10" i="83"/>
  <c r="AJ6" i="83"/>
  <c r="AC6" i="83"/>
  <c r="AH10" i="83"/>
  <c r="T6" i="83"/>
  <c r="R10" i="83"/>
  <c r="M6" i="83"/>
  <c r="O11" i="86"/>
  <c r="Q11" i="86" s="1"/>
  <c r="O11" i="98"/>
  <c r="Q11" i="98" s="1"/>
  <c r="AC11" i="98" s="1"/>
  <c r="X11" i="98"/>
  <c r="Z11" i="98" s="1"/>
  <c r="AD11" i="98" s="1"/>
  <c r="X11" i="86"/>
  <c r="Z11" i="86" s="1"/>
  <c r="L11" i="86"/>
  <c r="AZ10" i="96"/>
  <c r="BB10" i="96" s="1"/>
  <c r="AR10" i="96"/>
  <c r="AS10" i="96" s="1"/>
  <c r="AF10" i="96"/>
  <c r="AH10" i="96" s="1"/>
  <c r="AB10" i="96"/>
  <c r="AC10" i="96" s="1"/>
  <c r="R10" i="96"/>
  <c r="K10" i="96"/>
  <c r="AZ12" i="88"/>
  <c r="BB12" i="88" s="1"/>
  <c r="AR12" i="88"/>
  <c r="AS12" i="88" s="1"/>
  <c r="AF12" i="88"/>
  <c r="AH12" i="88" s="1"/>
  <c r="AB12" i="88"/>
  <c r="AC12" i="88" s="1"/>
  <c r="K12" i="88"/>
  <c r="BK2" i="88"/>
  <c r="BK1" i="88"/>
  <c r="AU6" i="88"/>
  <c r="AJ6" i="88"/>
  <c r="BA10" i="84"/>
  <c r="BC10" i="84" s="1"/>
  <c r="AS10" i="84"/>
  <c r="AT10" i="84" s="1"/>
  <c r="AI10" i="84"/>
  <c r="AB10" i="84"/>
  <c r="AC10" i="84" s="1"/>
  <c r="R10" i="84"/>
  <c r="K10" i="84"/>
  <c r="H3" i="110"/>
  <c r="H1" i="110"/>
  <c r="P3" i="107"/>
  <c r="P1" i="107"/>
  <c r="P3" i="105"/>
  <c r="P1" i="105"/>
  <c r="BF16" i="102" l="1"/>
  <c r="O11" i="107"/>
  <c r="BG10" i="84"/>
  <c r="BJ10" i="84" s="1"/>
  <c r="BE10" i="84"/>
  <c r="BI10" i="84" s="1"/>
  <c r="AG16" i="102"/>
  <c r="AH16" i="102" s="1"/>
  <c r="V16" i="102"/>
  <c r="W16" i="102" s="1"/>
  <c r="BW10" i="83"/>
  <c r="CB10" i="83" s="1"/>
  <c r="BY10" i="83"/>
  <c r="AB11" i="86"/>
  <c r="AE11" i="98"/>
  <c r="BF10" i="96"/>
  <c r="BI10" i="96" s="1"/>
  <c r="BD10" i="96"/>
  <c r="BH10" i="96" s="1"/>
  <c r="BF12" i="88"/>
  <c r="BI12" i="88" s="1"/>
  <c r="BD12" i="88"/>
  <c r="BH12" i="88" s="1"/>
  <c r="BD16" i="103"/>
  <c r="AW16" i="103"/>
  <c r="AQ16" i="103"/>
  <c r="L16" i="103"/>
  <c r="AG15" i="103"/>
  <c r="V15" i="103"/>
  <c r="AG14" i="103"/>
  <c r="V14" i="103"/>
  <c r="AG13" i="103"/>
  <c r="V13" i="103"/>
  <c r="AG12" i="103"/>
  <c r="V12" i="103"/>
  <c r="AG11" i="103"/>
  <c r="V11" i="103"/>
  <c r="AG10" i="103"/>
  <c r="V10" i="103"/>
  <c r="BC16" i="101"/>
  <c r="AV16" i="101"/>
  <c r="AQ16" i="101"/>
  <c r="AG15" i="101"/>
  <c r="V15" i="101"/>
  <c r="AG14" i="101"/>
  <c r="V14" i="101"/>
  <c r="AG13" i="101"/>
  <c r="V13" i="101"/>
  <c r="AG12" i="101"/>
  <c r="V12" i="101"/>
  <c r="AG11" i="101"/>
  <c r="V11" i="101"/>
  <c r="AG10" i="101"/>
  <c r="V10" i="101"/>
  <c r="S6" i="98"/>
  <c r="N6" i="98"/>
  <c r="G6" i="98"/>
  <c r="AF2" i="98"/>
  <c r="AF1" i="98"/>
  <c r="AU6" i="96"/>
  <c r="AJ6" i="96"/>
  <c r="AE6" i="96"/>
  <c r="T6" i="96"/>
  <c r="M6" i="96"/>
  <c r="F6" i="96"/>
  <c r="BK2" i="96"/>
  <c r="BK1" i="96"/>
  <c r="V16" i="103" l="1"/>
  <c r="W16" i="103" s="1"/>
  <c r="AG16" i="103"/>
  <c r="AH16" i="103" s="1"/>
  <c r="BJ10" i="96"/>
  <c r="BK10" i="84"/>
  <c r="G41" i="84" s="1"/>
  <c r="I41" i="84" s="1"/>
  <c r="BF16" i="103"/>
  <c r="AG16" i="101"/>
  <c r="AH16" i="101" s="1"/>
  <c r="V16" i="101"/>
  <c r="W16" i="101" s="1"/>
  <c r="AJ16" i="102"/>
  <c r="C21" i="102" s="1"/>
  <c r="E21" i="102" s="1"/>
  <c r="BJ12" i="88"/>
  <c r="AJ16" i="103"/>
  <c r="AE6" i="88"/>
  <c r="T6" i="88"/>
  <c r="M6" i="88"/>
  <c r="F6" i="88"/>
  <c r="AJ16" i="101" l="1"/>
  <c r="BE16" i="101" s="1"/>
  <c r="BK10" i="96" l="1"/>
  <c r="K10" i="47"/>
  <c r="AA10" i="47"/>
  <c r="AB10" i="47" s="1"/>
  <c r="AP10" i="47"/>
  <c r="AQ10" i="47" s="1"/>
  <c r="AX10" i="47"/>
  <c r="AZ10" i="47" s="1"/>
  <c r="BD10" i="47" s="1"/>
  <c r="BG10" i="47" s="1"/>
  <c r="AS6" i="47"/>
  <c r="AD6" i="47"/>
  <c r="M6" i="47"/>
  <c r="AI6" i="47"/>
  <c r="T6" i="47"/>
  <c r="F6" i="47"/>
  <c r="BI2" i="47"/>
  <c r="BI1" i="47"/>
  <c r="AV6" i="84"/>
  <c r="AK6" i="84"/>
  <c r="AE6" i="84"/>
  <c r="T6" i="84"/>
  <c r="M6" i="84"/>
  <c r="F6" i="84"/>
  <c r="BL2" i="84"/>
  <c r="BL1" i="84"/>
  <c r="S6" i="86"/>
  <c r="N6" i="86"/>
  <c r="G6" i="86"/>
  <c r="AC2" i="86"/>
  <c r="AC1" i="86"/>
  <c r="BA10" i="83"/>
  <c r="BB10" i="83" s="1"/>
  <c r="BU10" i="83" s="1"/>
  <c r="AS6" i="83"/>
  <c r="F6" i="83"/>
  <c r="CE2" i="83"/>
  <c r="CE1" i="83"/>
  <c r="BB10" i="47" l="1"/>
  <c r="BF10" i="47" s="1"/>
  <c r="BH10" i="47" s="1"/>
  <c r="CA10" i="83"/>
  <c r="CC10" i="83"/>
  <c r="CD10" i="83" l="1"/>
</calcChain>
</file>

<file path=xl/sharedStrings.xml><?xml version="1.0" encoding="utf-8"?>
<sst xmlns="http://schemas.openxmlformats.org/spreadsheetml/2006/main" count="1300" uniqueCount="210">
  <si>
    <t>Judges</t>
    <phoneticPr fontId="10" type="noConversion"/>
  </si>
  <si>
    <t xml:space="preserve">a </t>
    <phoneticPr fontId="10" type="noConversion"/>
  </si>
  <si>
    <t>b</t>
    <phoneticPr fontId="10" type="noConversion"/>
  </si>
  <si>
    <t>c</t>
    <phoneticPr fontId="10" type="noConversion"/>
  </si>
  <si>
    <r>
      <t>Open</t>
    </r>
    <r>
      <rPr>
        <b/>
        <sz val="12"/>
        <rFont val="Calibri"/>
        <family val="2"/>
        <scheme val="minor"/>
      </rPr>
      <t xml:space="preserve"> Individual</t>
    </r>
    <phoneticPr fontId="10" type="noConversion"/>
  </si>
  <si>
    <t>Mill</t>
    <phoneticPr fontId="10" type="noConversion"/>
  </si>
  <si>
    <t>Stand</t>
    <phoneticPr fontId="10" type="noConversion"/>
  </si>
  <si>
    <t>Flank1</t>
    <phoneticPr fontId="10" type="noConversion"/>
  </si>
  <si>
    <t>Flank2</t>
    <phoneticPr fontId="10" type="noConversion"/>
  </si>
  <si>
    <t>Flank</t>
    <phoneticPr fontId="10" type="noConversion"/>
  </si>
  <si>
    <t>DoD</t>
  </si>
  <si>
    <t>Advanced Individual</t>
    <phoneticPr fontId="10" type="noConversion"/>
  </si>
  <si>
    <r>
      <t>Intermediate</t>
    </r>
    <r>
      <rPr>
        <b/>
        <sz val="12"/>
        <rFont val="Calibri"/>
        <family val="2"/>
        <scheme val="minor"/>
      </rPr>
      <t xml:space="preserve"> Individual</t>
    </r>
    <phoneticPr fontId="10" type="noConversion"/>
  </si>
  <si>
    <t>A</t>
  </si>
  <si>
    <t>B</t>
  </si>
  <si>
    <t>Sarah Grayson</t>
  </si>
  <si>
    <t>A1</t>
  </si>
  <si>
    <t>A2</t>
  </si>
  <si>
    <t>A3</t>
  </si>
  <si>
    <t>A4</t>
  </si>
  <si>
    <t>A5</t>
  </si>
  <si>
    <t>C1</t>
  </si>
  <si>
    <t>C2</t>
  </si>
  <si>
    <t>C3</t>
  </si>
  <si>
    <t>C4</t>
  </si>
  <si>
    <t>C5</t>
  </si>
  <si>
    <t>Comp</t>
  </si>
  <si>
    <t>Free</t>
  </si>
  <si>
    <t>falls</t>
  </si>
  <si>
    <t>Deduct</t>
  </si>
  <si>
    <t>FREESTYLE</t>
  </si>
  <si>
    <t>Final Scores</t>
  </si>
  <si>
    <t>Technique</t>
  </si>
  <si>
    <t>Artistic</t>
  </si>
  <si>
    <t>Final</t>
  </si>
  <si>
    <t>Div. by</t>
  </si>
  <si>
    <t>1/2 Fl</t>
  </si>
  <si>
    <t>Pl'k</t>
  </si>
  <si>
    <t>I/s S't</t>
  </si>
  <si>
    <t>O/s S't</t>
  </si>
  <si>
    <t>V'lt Off</t>
  </si>
  <si>
    <t>No&amp;Ex</t>
  </si>
  <si>
    <t>Sub-total</t>
  </si>
  <si>
    <t>Judge at A</t>
  </si>
  <si>
    <t>Judge at B</t>
  </si>
  <si>
    <t>Deductions</t>
  </si>
  <si>
    <t>Suppleness</t>
  </si>
  <si>
    <t>Judge at B:</t>
  </si>
  <si>
    <t>Judge at C:</t>
  </si>
  <si>
    <t>COMPULSORIES</t>
  </si>
  <si>
    <t>FINAL</t>
  </si>
  <si>
    <t>No.</t>
  </si>
  <si>
    <t>Vaulter</t>
  </si>
  <si>
    <t>Horse</t>
  </si>
  <si>
    <t>Lunger</t>
  </si>
  <si>
    <t>Club</t>
  </si>
  <si>
    <t>V'ltOn</t>
  </si>
  <si>
    <t>Bas S</t>
  </si>
  <si>
    <t>Kneel</t>
  </si>
  <si>
    <t>Score</t>
  </si>
  <si>
    <t>Art.</t>
  </si>
  <si>
    <t>SCORE</t>
  </si>
  <si>
    <t>Place</t>
  </si>
  <si>
    <t>Perf</t>
  </si>
  <si>
    <t>Ex Sc</t>
  </si>
  <si>
    <t>Sub</t>
  </si>
  <si>
    <t>Stand</t>
  </si>
  <si>
    <t>S Bwd</t>
  </si>
  <si>
    <t>S Fwd</t>
  </si>
  <si>
    <t>Flag</t>
  </si>
  <si>
    <t>Sw fw</t>
  </si>
  <si>
    <t>1/2 Mill</t>
  </si>
  <si>
    <t>Sw bw</t>
  </si>
  <si>
    <t>Novice Individual</t>
  </si>
  <si>
    <t>Art</t>
  </si>
  <si>
    <t>Judge B</t>
  </si>
  <si>
    <t>Judge A</t>
  </si>
  <si>
    <t>Judge C</t>
  </si>
  <si>
    <t>Total</t>
  </si>
  <si>
    <t>Compulsory</t>
  </si>
  <si>
    <t>Freestyle</t>
  </si>
  <si>
    <t>Overall</t>
  </si>
  <si>
    <t>Class</t>
  </si>
  <si>
    <t>SVG</t>
  </si>
  <si>
    <t>Scone Horse Festival</t>
  </si>
  <si>
    <t>6 and 7 May 2017</t>
  </si>
  <si>
    <t>EDELWEISS PIERRE</t>
  </si>
  <si>
    <t>Darryn Fedrick</t>
  </si>
  <si>
    <t>Anna Betts</t>
  </si>
  <si>
    <t>Preliminary</t>
  </si>
  <si>
    <t>Official grades</t>
  </si>
  <si>
    <t>PDD</t>
  </si>
  <si>
    <t>Club/Team</t>
  </si>
  <si>
    <t>PreNovice</t>
  </si>
  <si>
    <t>PDD Intermediate</t>
  </si>
  <si>
    <t>SQ - NOV/INTER</t>
  </si>
  <si>
    <t>SQ Preliminary</t>
  </si>
  <si>
    <t>SQ - Canter/F'style</t>
  </si>
  <si>
    <t>SQ Walk</t>
  </si>
  <si>
    <t>Judges' Scores</t>
  </si>
  <si>
    <t>Actual</t>
  </si>
  <si>
    <t>Tech</t>
  </si>
  <si>
    <t>Plank</t>
  </si>
  <si>
    <t>Ins S</t>
  </si>
  <si>
    <t>O's Seat</t>
  </si>
  <si>
    <t>Dism't</t>
  </si>
  <si>
    <t>Horse(walk)</t>
  </si>
  <si>
    <t>O's S't</t>
  </si>
  <si>
    <t>I's S't</t>
  </si>
  <si>
    <t>D'm't</t>
  </si>
  <si>
    <t>Flank</t>
  </si>
  <si>
    <t>I's S</t>
  </si>
  <si>
    <t>O's S</t>
  </si>
  <si>
    <t>TECH TEST</t>
  </si>
  <si>
    <t>Ded</t>
  </si>
  <si>
    <t>Jump F</t>
  </si>
  <si>
    <t>Timing/Coord</t>
  </si>
  <si>
    <t>Balance</t>
  </si>
  <si>
    <t>Strength</t>
  </si>
  <si>
    <t>Tech Test</t>
  </si>
  <si>
    <t>Tect Test</t>
  </si>
  <si>
    <t>Horse (canter)</t>
  </si>
  <si>
    <t>F/Sw</t>
  </si>
  <si>
    <t>1/2 mill</t>
  </si>
  <si>
    <t>Placing</t>
  </si>
  <si>
    <t>These notes are to assist in your "navigation" of the spreadsheets!</t>
  </si>
  <si>
    <t>I am aware of mistakes in presentation, headings, etc. but not in the various calculations used to create the overall scores (if you find one, please email - dougdenby@hotmail.com - and let me know!!)</t>
  </si>
  <si>
    <t>So, very definitely, E&amp;OE</t>
  </si>
  <si>
    <t>Enjoy .. !</t>
  </si>
  <si>
    <t>And a big thank you to, especially the Boyle's and all the many sponsors, volunteers, who helped in putting on a great weekend!  And to you, our vaulters, for attending and ensuring the success of the weekend!</t>
  </si>
  <si>
    <t>Doug Denby</t>
  </si>
  <si>
    <t>Comp ONLY</t>
  </si>
  <si>
    <t>COMP only</t>
  </si>
  <si>
    <t>F/Style</t>
  </si>
  <si>
    <t>F'style</t>
  </si>
  <si>
    <t>There are spreadsheets for all events held and by using Print Preview on a sheet, the results of that class become visible</t>
  </si>
  <si>
    <t>8 - 9 July 2017</t>
  </si>
  <si>
    <t>QLD State Vaulting Championship</t>
  </si>
  <si>
    <t>PDD Open</t>
  </si>
  <si>
    <t>Squad</t>
  </si>
  <si>
    <t>2 - Round 1</t>
  </si>
  <si>
    <t>2 - Round 2</t>
  </si>
  <si>
    <t>Overall score</t>
  </si>
  <si>
    <t>Lucy Betts</t>
  </si>
  <si>
    <t>Fassifern</t>
  </si>
  <si>
    <t>Kamilaroi Cavalier</t>
  </si>
  <si>
    <t>Melanie Fedrick</t>
  </si>
  <si>
    <t>Carlee Roberts</t>
  </si>
  <si>
    <t>Jean Betts</t>
  </si>
  <si>
    <t>Rachel Barlow</t>
  </si>
  <si>
    <t>BBEC</t>
  </si>
  <si>
    <t>Audouville Ludovic</t>
  </si>
  <si>
    <t>Darani Cumming</t>
  </si>
  <si>
    <t>Edelweiss Pierre</t>
  </si>
  <si>
    <t>Cobbadah Park Xena</t>
  </si>
  <si>
    <t>Wendy Mungomery</t>
  </si>
  <si>
    <t>Kingfisher</t>
  </si>
  <si>
    <t>Sky King Hercules</t>
  </si>
  <si>
    <t>Mike Winwood</t>
  </si>
  <si>
    <t>Charlotte Robison</t>
  </si>
  <si>
    <t>Lindsey White</t>
  </si>
  <si>
    <t>Ella Springs</t>
  </si>
  <si>
    <t>Lili Tamai</t>
  </si>
  <si>
    <t>Shilah Morris</t>
  </si>
  <si>
    <t>Nicola Barlow</t>
  </si>
  <si>
    <t>Rachael Barlow</t>
  </si>
  <si>
    <t>J Scott</t>
  </si>
  <si>
    <t>J Leadbetter</t>
  </si>
  <si>
    <t>A Deeks</t>
  </si>
  <si>
    <t>Judge</t>
  </si>
  <si>
    <t>C</t>
  </si>
  <si>
    <t>Walk</t>
  </si>
  <si>
    <t>Lucy Paul</t>
  </si>
  <si>
    <t>Harrison Hunter</t>
  </si>
  <si>
    <t>Kamilaroi</t>
  </si>
  <si>
    <t>Kamilaroi Glow</t>
  </si>
  <si>
    <t>Kym Goward</t>
  </si>
  <si>
    <t>Jazz Heckeroth</t>
  </si>
  <si>
    <t>Melissa Stone</t>
  </si>
  <si>
    <t>Maleka Mitchell</t>
  </si>
  <si>
    <t>Lana Brown</t>
  </si>
  <si>
    <t>Ethan Outram</t>
  </si>
  <si>
    <t>Gemma white</t>
  </si>
  <si>
    <t>Rosalie Pearson</t>
  </si>
  <si>
    <t>Evelyn Mercer</t>
  </si>
  <si>
    <t>Xavia Ellison</t>
  </si>
  <si>
    <t>Jess Willmann</t>
  </si>
  <si>
    <t>Emily Edwards</t>
  </si>
  <si>
    <t>Georgia Surawski</t>
  </si>
  <si>
    <t>Zoe Moffatt</t>
  </si>
  <si>
    <t>Rory Ainsworth</t>
  </si>
  <si>
    <t>16 &amp; 15</t>
  </si>
  <si>
    <t>11 &amp; 18</t>
  </si>
  <si>
    <t>Anna &amp; Lucy Betts</t>
  </si>
  <si>
    <t>Barrell IND - Nov/Pre-Novice/Pre-Lim</t>
  </si>
  <si>
    <t>PDD  Barrell Open/Adv/Interim</t>
  </si>
  <si>
    <t>Squad Barrel</t>
  </si>
  <si>
    <t>Fassiern Juniors</t>
  </si>
  <si>
    <t>Fassifern Seniors</t>
  </si>
  <si>
    <t>Gen Imp</t>
  </si>
  <si>
    <t>Rd1</t>
  </si>
  <si>
    <t>Rd2</t>
  </si>
  <si>
    <t xml:space="preserve">Lucy Paul </t>
  </si>
  <si>
    <t xml:space="preserve">Lili Tamai </t>
  </si>
  <si>
    <t xml:space="preserve">Zoe Moffatt </t>
  </si>
  <si>
    <t xml:space="preserve">Charlotte Robison </t>
  </si>
  <si>
    <t xml:space="preserve">Rory Ainsworth </t>
  </si>
  <si>
    <t xml:space="preserve">Evelyn Mercer </t>
  </si>
  <si>
    <t>Gemma White</t>
  </si>
  <si>
    <t>PDD  Barrell Prelim, PreNovice, Novice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</si>
</sst>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C09]dd\-mmm\-yy;@"/>
    <numFmt numFmtId="165" formatCode="[$-409]h:mm:ss\ AM/PM;@"/>
    <numFmt numFmtId="166" formatCode="0.0"/>
    <numFmt numFmtId="167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4" fillId="0" borderId="0"/>
    <xf numFmtId="0" fontId="4" fillId="0" borderId="0"/>
    <xf numFmtId="0" fontId="2" fillId="0" borderId="0"/>
    <xf numFmtId="0" fontId="14" fillId="0" borderId="0"/>
    <xf numFmtId="0" fontId="1" fillId="0" borderId="0"/>
    <xf numFmtId="0" fontId="18" fillId="0" borderId="0"/>
  </cellStyleXfs>
  <cellXfs count="184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6" fillId="2" borderId="0" xfId="0" applyFont="1" applyFill="1"/>
    <xf numFmtId="164" fontId="6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/>
    <xf numFmtId="165" fontId="6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/>
    <xf numFmtId="167" fontId="6" fillId="0" borderId="0" xfId="0" applyNumberFormat="1" applyFont="1" applyFill="1"/>
    <xf numFmtId="167" fontId="6" fillId="0" borderId="0" xfId="0" applyNumberFormat="1" applyFont="1"/>
    <xf numFmtId="0" fontId="6" fillId="0" borderId="0" xfId="0" applyFont="1" applyFill="1"/>
    <xf numFmtId="0" fontId="8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6" fontId="6" fillId="5" borderId="0" xfId="0" applyNumberFormat="1" applyFont="1" applyFill="1"/>
    <xf numFmtId="0" fontId="6" fillId="5" borderId="0" xfId="0" applyFont="1" applyFill="1"/>
    <xf numFmtId="166" fontId="6" fillId="0" borderId="0" xfId="0" applyNumberFormat="1" applyFont="1" applyFill="1"/>
    <xf numFmtId="166" fontId="6" fillId="6" borderId="0" xfId="0" applyNumberFormat="1" applyFont="1" applyFill="1"/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67" fontId="8" fillId="0" borderId="0" xfId="0" applyNumberFormat="1" applyFont="1"/>
    <xf numFmtId="0" fontId="3" fillId="0" borderId="0" xfId="3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0" xfId="4"/>
    <xf numFmtId="0" fontId="11" fillId="0" borderId="0" xfId="4" applyFont="1"/>
    <xf numFmtId="0" fontId="12" fillId="0" borderId="0" xfId="4" applyFont="1"/>
    <xf numFmtId="0" fontId="12" fillId="0" borderId="0" xfId="4" applyFont="1" applyFill="1"/>
    <xf numFmtId="2" fontId="12" fillId="0" borderId="0" xfId="4" applyNumberFormat="1" applyFont="1" applyAlignment="1">
      <alignment horizontal="left"/>
    </xf>
    <xf numFmtId="0" fontId="12" fillId="0" borderId="0" xfId="4" applyFont="1" applyBorder="1"/>
    <xf numFmtId="0" fontId="12" fillId="0" borderId="0" xfId="4" applyFont="1" applyFill="1" applyBorder="1"/>
    <xf numFmtId="0" fontId="11" fillId="0" borderId="0" xfId="4" applyFont="1" applyFill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66" fontId="13" fillId="6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7" borderId="0" xfId="0" applyFont="1" applyFill="1"/>
    <xf numFmtId="167" fontId="6" fillId="0" borderId="0" xfId="0" applyNumberFormat="1" applyFont="1" applyFill="1" applyBorder="1"/>
    <xf numFmtId="166" fontId="6" fillId="8" borderId="0" xfId="0" applyNumberFormat="1" applyFont="1" applyFill="1"/>
    <xf numFmtId="0" fontId="6" fillId="8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167" fontId="0" fillId="0" borderId="0" xfId="0" applyNumberFormat="1" applyBorder="1"/>
    <xf numFmtId="0" fontId="16" fillId="0" borderId="1" xfId="0" applyFont="1" applyBorder="1" applyAlignment="1">
      <alignment horizontal="center"/>
    </xf>
    <xf numFmtId="0" fontId="17" fillId="0" borderId="0" xfId="0" applyFont="1"/>
    <xf numFmtId="0" fontId="16" fillId="2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9" borderId="0" xfId="0" applyFont="1" applyFill="1" applyAlignment="1">
      <alignment horizont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9" borderId="0" xfId="0" applyFont="1" applyFill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3" fillId="0" borderId="0" xfId="0" applyFont="1"/>
    <xf numFmtId="0" fontId="13" fillId="9" borderId="0" xfId="0" applyFont="1" applyFill="1"/>
    <xf numFmtId="0" fontId="13" fillId="4" borderId="0" xfId="0" applyFont="1" applyFill="1"/>
    <xf numFmtId="166" fontId="16" fillId="0" borderId="0" xfId="0" applyNumberFormat="1" applyFont="1"/>
    <xf numFmtId="167" fontId="13" fillId="9" borderId="0" xfId="0" applyNumberFormat="1" applyFont="1" applyFill="1"/>
    <xf numFmtId="166" fontId="16" fillId="0" borderId="0" xfId="0" applyNumberFormat="1" applyFont="1" applyFill="1"/>
    <xf numFmtId="167" fontId="16" fillId="0" borderId="0" xfId="0" applyNumberFormat="1" applyFont="1"/>
    <xf numFmtId="167" fontId="16" fillId="0" borderId="0" xfId="0" applyNumberFormat="1" applyFont="1" applyFill="1"/>
    <xf numFmtId="167" fontId="16" fillId="0" borderId="0" xfId="0" applyNumberFormat="1" applyFont="1" applyAlignment="1"/>
    <xf numFmtId="0" fontId="16" fillId="0" borderId="0" xfId="0" applyFont="1" applyFill="1"/>
    <xf numFmtId="164" fontId="16" fillId="0" borderId="0" xfId="0" applyNumberFormat="1" applyFont="1" applyAlignment="1">
      <alignment horizontal="right"/>
    </xf>
    <xf numFmtId="0" fontId="16" fillId="0" borderId="0" xfId="0" applyFont="1" applyAlignment="1"/>
    <xf numFmtId="165" fontId="16" fillId="0" borderId="0" xfId="0" applyNumberFormat="1" applyFont="1" applyAlignment="1">
      <alignment horizontal="right"/>
    </xf>
    <xf numFmtId="0" fontId="15" fillId="0" borderId="0" xfId="0" applyFont="1" applyAlignment="1"/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16" fillId="2" borderId="0" xfId="0" applyNumberFormat="1" applyFont="1" applyFill="1"/>
    <xf numFmtId="166" fontId="16" fillId="9" borderId="0" xfId="0" applyNumberFormat="1" applyFont="1" applyFill="1"/>
    <xf numFmtId="167" fontId="16" fillId="2" borderId="0" xfId="0" applyNumberFormat="1" applyFont="1" applyFill="1"/>
    <xf numFmtId="166" fontId="16" fillId="4" borderId="0" xfId="0" applyNumberFormat="1" applyFont="1" applyFill="1"/>
    <xf numFmtId="166" fontId="16" fillId="3" borderId="0" xfId="0" applyNumberFormat="1" applyFont="1" applyFill="1"/>
    <xf numFmtId="0" fontId="15" fillId="0" borderId="0" xfId="0" applyFont="1"/>
    <xf numFmtId="0" fontId="0" fillId="0" borderId="1" xfId="0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6" fillId="2" borderId="0" xfId="0" applyFont="1" applyFill="1"/>
    <xf numFmtId="0" fontId="13" fillId="0" borderId="0" xfId="0" applyFont="1" applyFill="1"/>
    <xf numFmtId="0" fontId="16" fillId="0" borderId="0" xfId="0" applyFont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5" fontId="1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/>
    <xf numFmtId="0" fontId="17" fillId="0" borderId="0" xfId="0" applyFont="1"/>
    <xf numFmtId="0" fontId="19" fillId="8" borderId="0" xfId="0" applyFont="1" applyFill="1"/>
    <xf numFmtId="0" fontId="6" fillId="8" borderId="0" xfId="0" applyFont="1" applyFill="1"/>
    <xf numFmtId="0" fontId="0" fillId="8" borderId="0" xfId="0" applyFill="1"/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right"/>
    </xf>
    <xf numFmtId="0" fontId="18" fillId="0" borderId="0" xfId="7"/>
    <xf numFmtId="0" fontId="18" fillId="0" borderId="0" xfId="7" applyAlignment="1"/>
    <xf numFmtId="0" fontId="18" fillId="3" borderId="0" xfId="7" applyFill="1"/>
    <xf numFmtId="164" fontId="18" fillId="0" borderId="0" xfId="7" applyNumberFormat="1" applyAlignment="1">
      <alignment horizontal="right"/>
    </xf>
    <xf numFmtId="165" fontId="18" fillId="0" borderId="0" xfId="7" applyNumberFormat="1" applyAlignment="1">
      <alignment horizontal="right"/>
    </xf>
    <xf numFmtId="0" fontId="18" fillId="0" borderId="0" xfId="7" applyAlignment="1">
      <alignment horizontal="center"/>
    </xf>
    <xf numFmtId="0" fontId="18" fillId="3" borderId="0" xfId="7" applyFill="1" applyAlignment="1">
      <alignment horizontal="center"/>
    </xf>
    <xf numFmtId="166" fontId="18" fillId="4" borderId="0" xfId="7" applyNumberFormat="1" applyFill="1"/>
    <xf numFmtId="167" fontId="18" fillId="0" borderId="0" xfId="7" applyNumberFormat="1"/>
    <xf numFmtId="0" fontId="15" fillId="0" borderId="0" xfId="0" applyFont="1"/>
    <xf numFmtId="0" fontId="17" fillId="0" borderId="0" xfId="0" applyFont="1"/>
    <xf numFmtId="0" fontId="18" fillId="0" borderId="0" xfId="7" applyAlignment="1">
      <alignment horizontal="center"/>
    </xf>
    <xf numFmtId="0" fontId="18" fillId="0" borderId="0" xfId="7" applyFill="1"/>
    <xf numFmtId="0" fontId="18" fillId="0" borderId="0" xfId="7" applyFill="1" applyAlignment="1"/>
    <xf numFmtId="0" fontId="18" fillId="10" borderId="0" xfId="7" applyFill="1"/>
    <xf numFmtId="0" fontId="18" fillId="10" borderId="0" xfId="7" applyFill="1" applyAlignment="1"/>
    <xf numFmtId="0" fontId="18" fillId="0" borderId="0" xfId="7" applyFill="1" applyAlignment="1">
      <alignment horizontal="center"/>
    </xf>
    <xf numFmtId="0" fontId="16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5" fillId="0" borderId="0" xfId="0" applyFont="1" applyFill="1"/>
    <xf numFmtId="166" fontId="13" fillId="0" borderId="0" xfId="0" applyNumberFormat="1" applyFont="1" applyFill="1" applyBorder="1" applyAlignment="1"/>
    <xf numFmtId="167" fontId="8" fillId="0" borderId="0" xfId="0" applyNumberFormat="1" applyFont="1" applyFill="1"/>
    <xf numFmtId="0" fontId="3" fillId="0" borderId="0" xfId="3" applyFont="1" applyFill="1"/>
    <xf numFmtId="0" fontId="0" fillId="0" borderId="0" xfId="0" applyFill="1" applyAlignment="1">
      <alignment horizontal="center"/>
    </xf>
    <xf numFmtId="0" fontId="18" fillId="0" borderId="0" xfId="7" applyAlignment="1">
      <alignment horizontal="center"/>
    </xf>
    <xf numFmtId="166" fontId="13" fillId="8" borderId="0" xfId="0" applyNumberFormat="1" applyFont="1" applyFill="1" applyBorder="1" applyAlignment="1"/>
    <xf numFmtId="0" fontId="16" fillId="2" borderId="0" xfId="0" applyFont="1" applyFill="1"/>
    <xf numFmtId="0" fontId="15" fillId="0" borderId="0" xfId="0" applyFont="1"/>
    <xf numFmtId="0" fontId="16" fillId="2" borderId="0" xfId="0" applyFont="1" applyFill="1"/>
    <xf numFmtId="167" fontId="18" fillId="0" borderId="0" xfId="7" applyNumberFormat="1" applyFill="1"/>
    <xf numFmtId="1" fontId="16" fillId="0" borderId="0" xfId="0" applyNumberFormat="1" applyFont="1" applyFill="1"/>
    <xf numFmtId="1" fontId="16" fillId="9" borderId="0" xfId="0" applyNumberFormat="1" applyFont="1" applyFill="1"/>
    <xf numFmtId="1" fontId="16" fillId="0" borderId="0" xfId="0" applyNumberFormat="1" applyFont="1"/>
    <xf numFmtId="0" fontId="15" fillId="0" borderId="0" xfId="0" applyFont="1"/>
    <xf numFmtId="0" fontId="16" fillId="2" borderId="0" xfId="0" applyFont="1" applyFill="1"/>
    <xf numFmtId="0" fontId="15" fillId="0" borderId="0" xfId="0" applyFont="1"/>
    <xf numFmtId="0" fontId="17" fillId="0" borderId="0" xfId="0" applyFont="1"/>
    <xf numFmtId="0" fontId="16" fillId="2" borderId="0" xfId="0" applyFont="1" applyFill="1"/>
    <xf numFmtId="0" fontId="15" fillId="0" borderId="0" xfId="0" applyFont="1"/>
    <xf numFmtId="0" fontId="18" fillId="0" borderId="0" xfId="7" applyAlignment="1">
      <alignment horizontal="center"/>
    </xf>
    <xf numFmtId="166" fontId="16" fillId="11" borderId="0" xfId="0" applyNumberFormat="1" applyFont="1" applyFill="1"/>
    <xf numFmtId="0" fontId="16" fillId="11" borderId="1" xfId="0" applyFont="1" applyFill="1" applyBorder="1" applyAlignment="1">
      <alignment horizontal="center"/>
    </xf>
    <xf numFmtId="0" fontId="16" fillId="11" borderId="0" xfId="0" applyFont="1" applyFill="1"/>
    <xf numFmtId="0" fontId="8" fillId="0" borderId="0" xfId="0" applyFont="1" applyAlignment="1">
      <alignment horizontal="left"/>
    </xf>
    <xf numFmtId="0" fontId="16" fillId="2" borderId="0" xfId="0" applyFont="1" applyFill="1"/>
    <xf numFmtId="0" fontId="18" fillId="0" borderId="0" xfId="7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18" fillId="0" borderId="0" xfId="7" applyAlignment="1">
      <alignment horizontal="center"/>
    </xf>
    <xf numFmtId="0" fontId="0" fillId="0" borderId="0" xfId="0" applyFont="1"/>
    <xf numFmtId="167" fontId="0" fillId="0" borderId="0" xfId="0" applyNumberFormat="1"/>
    <xf numFmtId="0" fontId="18" fillId="0" borderId="0" xfId="0" applyFont="1"/>
    <xf numFmtId="15" fontId="1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left"/>
    </xf>
    <xf numFmtId="0" fontId="16" fillId="2" borderId="0" xfId="0" applyFont="1" applyFill="1"/>
    <xf numFmtId="0" fontId="15" fillId="0" borderId="0" xfId="0" applyFont="1"/>
    <xf numFmtId="0" fontId="17" fillId="0" borderId="0" xfId="0" applyFont="1"/>
    <xf numFmtId="0" fontId="18" fillId="0" borderId="0" xfId="7" applyAlignment="1">
      <alignment horizontal="center"/>
    </xf>
  </cellXfs>
  <cellStyles count="8">
    <cellStyle name="Normal" xfId="0" builtinId="0"/>
    <cellStyle name="Normal 2" xfId="1"/>
    <cellStyle name="Normal 2 2" xfId="3"/>
    <cellStyle name="Normal 2 3" xfId="7"/>
    <cellStyle name="Normal 3" xfId="4"/>
    <cellStyle name="Normal 4" xfId="5"/>
    <cellStyle name="Normal 5" xfId="6"/>
    <cellStyle name="Standard 2" xfId="2"/>
  </cellStyles>
  <dxfs count="0"/>
  <tableStyles count="0" defaultTableStyle="TableStyleMedium9"/>
  <colors>
    <mruColors>
      <color rgb="FFFFFFFF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C31" sqref="C31"/>
    </sheetView>
  </sheetViews>
  <sheetFormatPr defaultColWidth="11.42578125" defaultRowHeight="12.75" x14ac:dyDescent="0.2"/>
  <sheetData>
    <row r="1" spans="1:2" ht="15.75" x14ac:dyDescent="0.25">
      <c r="A1" s="157" t="s">
        <v>84</v>
      </c>
      <c r="B1" s="3"/>
    </row>
    <row r="2" spans="1:2" ht="15.75" x14ac:dyDescent="0.25">
      <c r="A2" s="18"/>
      <c r="B2" s="3"/>
    </row>
    <row r="3" spans="1:2" ht="15.75" x14ac:dyDescent="0.25">
      <c r="A3" s="177" t="s">
        <v>85</v>
      </c>
      <c r="B3" s="178"/>
    </row>
    <row r="6" spans="1:2" x14ac:dyDescent="0.2">
      <c r="A6" t="s">
        <v>125</v>
      </c>
    </row>
    <row r="8" spans="1:2" x14ac:dyDescent="0.2">
      <c r="A8" t="s">
        <v>135</v>
      </c>
    </row>
    <row r="10" spans="1:2" x14ac:dyDescent="0.2">
      <c r="A10" t="s">
        <v>126</v>
      </c>
    </row>
    <row r="12" spans="1:2" x14ac:dyDescent="0.2">
      <c r="A12" t="s">
        <v>127</v>
      </c>
    </row>
    <row r="14" spans="1:2" x14ac:dyDescent="0.2">
      <c r="A14" t="s">
        <v>128</v>
      </c>
    </row>
    <row r="16" spans="1:2" x14ac:dyDescent="0.2">
      <c r="A16" t="s">
        <v>129</v>
      </c>
    </row>
    <row r="18" spans="1:1" x14ac:dyDescent="0.2">
      <c r="A18" t="s">
        <v>130</v>
      </c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workbookViewId="0">
      <selection activeCell="A4" sqref="A4"/>
    </sheetView>
  </sheetViews>
  <sheetFormatPr defaultColWidth="8.85546875" defaultRowHeight="15" x14ac:dyDescent="0.25"/>
  <cols>
    <col min="1" max="1" width="5.42578125" style="59" customWidth="1"/>
    <col min="2" max="2" width="20.7109375" style="59" customWidth="1"/>
    <col min="3" max="3" width="23.85546875" style="59" customWidth="1"/>
    <col min="4" max="4" width="14" style="59" customWidth="1"/>
    <col min="5" max="5" width="14.7109375" style="59" customWidth="1"/>
    <col min="6" max="6" width="3" style="59" customWidth="1"/>
    <col min="7" max="11" width="5.42578125" style="59" customWidth="1"/>
    <col min="12" max="12" width="8.85546875" style="59"/>
    <col min="13" max="13" width="3.140625" style="59" customWidth="1"/>
    <col min="14" max="14" width="6.42578125" style="59" customWidth="1"/>
    <col min="15" max="15" width="10" style="59" customWidth="1"/>
    <col min="16" max="16" width="9.28515625" style="59" customWidth="1"/>
    <col min="17" max="17" width="10.85546875" style="59" customWidth="1"/>
    <col min="18" max="18" width="2.85546875" style="59" customWidth="1"/>
    <col min="19" max="23" width="5.85546875" style="59" customWidth="1"/>
    <col min="24" max="24" width="8.85546875" style="59"/>
    <col min="25" max="25" width="10.42578125" style="59" customWidth="1"/>
    <col min="26" max="26" width="5.7109375" style="59" customWidth="1"/>
    <col min="27" max="27" width="2.85546875" style="59" customWidth="1"/>
    <col min="28" max="28" width="13.42578125" style="59" customWidth="1"/>
    <col min="29" max="29" width="12.42578125" style="59" customWidth="1"/>
    <col min="30" max="49" width="8.85546875" style="59"/>
    <col min="50" max="50" width="10.42578125" style="59" customWidth="1"/>
    <col min="51" max="16384" width="8.85546875" style="59"/>
  </cols>
  <sheetData>
    <row r="1" spans="1:50" ht="15.75" x14ac:dyDescent="0.25">
      <c r="A1" s="102" t="str">
        <f>CompDetail!A1</f>
        <v>QLD State Vaulting Championship</v>
      </c>
      <c r="B1" s="3"/>
      <c r="C1" s="3"/>
      <c r="D1" s="59" t="s">
        <v>0</v>
      </c>
      <c r="E1" s="59" t="s">
        <v>1</v>
      </c>
      <c r="M1" s="84"/>
      <c r="N1" s="84"/>
      <c r="O1" s="84"/>
      <c r="P1" s="84"/>
      <c r="Q1" s="84"/>
      <c r="R1" s="84"/>
      <c r="AC1" s="85">
        <f ca="1">NOW()</f>
        <v>42940.379691087961</v>
      </c>
      <c r="AD1" s="86"/>
      <c r="AE1" s="86"/>
      <c r="AF1" s="86"/>
      <c r="AG1" s="84"/>
      <c r="AJ1" s="86"/>
      <c r="AK1" s="86"/>
      <c r="AL1" s="86"/>
      <c r="AM1" s="86"/>
      <c r="AN1" s="86"/>
      <c r="AO1" s="86"/>
      <c r="AP1" s="86"/>
      <c r="AQ1" s="86"/>
      <c r="AR1" s="84"/>
      <c r="AS1" s="84"/>
    </row>
    <row r="2" spans="1:50" ht="15.75" x14ac:dyDescent="0.25">
      <c r="A2" s="18"/>
      <c r="B2" s="3"/>
      <c r="C2" s="3"/>
      <c r="E2" s="59" t="s">
        <v>2</v>
      </c>
      <c r="M2" s="84"/>
      <c r="N2" s="84"/>
      <c r="O2" s="84"/>
      <c r="P2" s="84"/>
      <c r="Q2" s="84"/>
      <c r="R2" s="84"/>
      <c r="AC2" s="87">
        <f ca="1">NOW()</f>
        <v>42940.379691087961</v>
      </c>
      <c r="AG2" s="84"/>
      <c r="AR2" s="84"/>
      <c r="AS2" s="84"/>
    </row>
    <row r="3" spans="1:50" ht="15.75" x14ac:dyDescent="0.25">
      <c r="A3" s="177" t="str">
        <f>CompDetail!A3</f>
        <v>8 - 9 July 2017</v>
      </c>
      <c r="B3" s="178"/>
      <c r="C3" s="3"/>
      <c r="E3" s="59" t="s">
        <v>3</v>
      </c>
      <c r="G3" s="88"/>
      <c r="M3" s="84"/>
      <c r="N3" s="84"/>
      <c r="O3" s="84"/>
      <c r="P3" s="84"/>
      <c r="Q3" s="84"/>
      <c r="R3" s="84"/>
      <c r="AG3" s="84"/>
      <c r="AR3" s="84"/>
      <c r="AS3" s="84"/>
      <c r="AX3" s="87"/>
    </row>
    <row r="4" spans="1:50" ht="15.75" x14ac:dyDescent="0.25">
      <c r="A4" s="18"/>
      <c r="B4" s="3"/>
      <c r="C4" s="3"/>
      <c r="E4" s="3"/>
      <c r="M4" s="84"/>
      <c r="O4" s="84"/>
      <c r="P4" s="84"/>
      <c r="Q4" s="84"/>
      <c r="R4" s="84"/>
      <c r="AG4" s="84"/>
      <c r="AR4" s="84"/>
      <c r="AS4" s="84"/>
      <c r="AX4" s="87"/>
    </row>
    <row r="5" spans="1:50" ht="15.75" x14ac:dyDescent="0.25">
      <c r="A5" s="104" t="s">
        <v>94</v>
      </c>
      <c r="B5" s="63"/>
      <c r="G5" s="63" t="s">
        <v>76</v>
      </c>
      <c r="M5" s="89"/>
      <c r="N5" s="63" t="s">
        <v>47</v>
      </c>
      <c r="O5" s="63"/>
      <c r="P5" s="63"/>
      <c r="Q5" s="63"/>
      <c r="R5" s="63"/>
      <c r="S5" s="63" t="s">
        <v>48</v>
      </c>
      <c r="Y5" s="63"/>
      <c r="Z5" s="63"/>
      <c r="AB5" s="63"/>
      <c r="AG5" s="84"/>
      <c r="AR5" s="84"/>
      <c r="AS5" s="84"/>
    </row>
    <row r="6" spans="1:50" ht="15.75" x14ac:dyDescent="0.25">
      <c r="A6" s="58" t="s">
        <v>82</v>
      </c>
      <c r="B6" s="63">
        <v>9</v>
      </c>
      <c r="G6" s="59" t="str">
        <f>E1</f>
        <v xml:space="preserve">a </v>
      </c>
      <c r="M6" s="84"/>
      <c r="N6" s="59" t="str">
        <f>E2</f>
        <v>b</v>
      </c>
      <c r="S6" s="59" t="str">
        <f>E3</f>
        <v>c</v>
      </c>
      <c r="AA6" s="66"/>
      <c r="AG6" s="84"/>
      <c r="AR6" s="84"/>
      <c r="AS6" s="84"/>
    </row>
    <row r="7" spans="1:50" ht="15" customHeight="1" x14ac:dyDescent="0.25">
      <c r="G7" s="63" t="s">
        <v>53</v>
      </c>
      <c r="L7" s="86"/>
      <c r="M7" s="90"/>
      <c r="N7" s="68" t="s">
        <v>32</v>
      </c>
      <c r="O7" s="60"/>
      <c r="P7" s="69" t="s">
        <v>29</v>
      </c>
      <c r="Q7" s="69" t="s">
        <v>32</v>
      </c>
      <c r="R7" s="60"/>
      <c r="S7" s="91" t="s">
        <v>33</v>
      </c>
      <c r="Z7" s="59" t="s">
        <v>74</v>
      </c>
      <c r="AA7" s="66"/>
      <c r="AB7" s="92" t="s">
        <v>50</v>
      </c>
    </row>
    <row r="8" spans="1:50" s="60" customFormat="1" ht="15" customHeight="1" x14ac:dyDescent="0.25">
      <c r="A8" s="62" t="s">
        <v>51</v>
      </c>
      <c r="B8" s="62" t="s">
        <v>52</v>
      </c>
      <c r="C8" s="62" t="s">
        <v>53</v>
      </c>
      <c r="D8" s="62" t="s">
        <v>54</v>
      </c>
      <c r="E8" s="62" t="s">
        <v>55</v>
      </c>
      <c r="F8" s="93"/>
      <c r="G8" s="72" t="s">
        <v>16</v>
      </c>
      <c r="H8" s="72" t="s">
        <v>17</v>
      </c>
      <c r="I8" s="72" t="s">
        <v>18</v>
      </c>
      <c r="J8" s="72" t="s">
        <v>19</v>
      </c>
      <c r="K8" s="72" t="s">
        <v>20</v>
      </c>
      <c r="L8" s="72" t="s">
        <v>53</v>
      </c>
      <c r="M8" s="94"/>
      <c r="N8" s="56" t="s">
        <v>63</v>
      </c>
      <c r="O8" s="56" t="s">
        <v>32</v>
      </c>
      <c r="P8" s="56" t="s">
        <v>28</v>
      </c>
      <c r="Q8" s="56" t="s">
        <v>34</v>
      </c>
      <c r="R8" s="93"/>
      <c r="S8" s="72" t="s">
        <v>21</v>
      </c>
      <c r="T8" s="72" t="s">
        <v>22</v>
      </c>
      <c r="U8" s="72" t="s">
        <v>23</v>
      </c>
      <c r="V8" s="72" t="s">
        <v>24</v>
      </c>
      <c r="W8" s="72" t="s">
        <v>25</v>
      </c>
      <c r="X8" s="72" t="s">
        <v>60</v>
      </c>
      <c r="Y8" s="62" t="s">
        <v>45</v>
      </c>
      <c r="Z8" s="62" t="s">
        <v>34</v>
      </c>
      <c r="AA8" s="95"/>
      <c r="AB8" s="96" t="s">
        <v>61</v>
      </c>
      <c r="AC8" s="62" t="s">
        <v>62</v>
      </c>
    </row>
    <row r="9" spans="1:50" s="60" customFormat="1" ht="15" customHeight="1" x14ac:dyDescent="0.25">
      <c r="A9" s="108"/>
      <c r="B9" s="108"/>
      <c r="C9" s="108"/>
      <c r="D9" s="108"/>
      <c r="E9" s="108"/>
      <c r="F9" s="109"/>
      <c r="G9" s="110"/>
      <c r="H9" s="110"/>
      <c r="I9" s="110"/>
      <c r="J9" s="110"/>
      <c r="K9" s="110"/>
      <c r="L9" s="110"/>
      <c r="M9" s="94"/>
      <c r="N9" s="44"/>
      <c r="O9" s="44"/>
      <c r="P9" s="44"/>
      <c r="Q9" s="44"/>
      <c r="R9" s="109"/>
      <c r="S9" s="110"/>
      <c r="T9" s="110"/>
      <c r="U9" s="110"/>
      <c r="V9" s="110"/>
      <c r="W9" s="110"/>
      <c r="X9" s="110"/>
      <c r="Y9" s="108"/>
      <c r="Z9" s="108"/>
      <c r="AA9" s="95"/>
      <c r="AB9" s="91"/>
      <c r="AC9" s="108"/>
    </row>
    <row r="10" spans="1:50" ht="15" customHeight="1" x14ac:dyDescent="0.25">
      <c r="A10" s="57"/>
      <c r="B10"/>
      <c r="C10" s="117"/>
      <c r="D10" s="117"/>
      <c r="E10" s="117"/>
      <c r="F10" s="71"/>
      <c r="G10" s="71"/>
      <c r="H10" s="71"/>
      <c r="I10" s="71"/>
      <c r="J10" s="71"/>
      <c r="K10" s="71"/>
      <c r="L10" s="71"/>
      <c r="M10" s="137"/>
      <c r="N10" s="53"/>
      <c r="O10" s="53"/>
      <c r="P10" s="53"/>
      <c r="Q10" s="53"/>
      <c r="R10" s="98"/>
      <c r="S10" s="71"/>
      <c r="T10" s="71"/>
      <c r="U10" s="71"/>
      <c r="V10" s="71"/>
      <c r="W10" s="71"/>
      <c r="X10" s="71"/>
      <c r="Y10" s="71"/>
      <c r="Z10" s="71"/>
      <c r="AA10" s="66"/>
      <c r="AB10" s="99"/>
      <c r="AC10" s="137"/>
    </row>
    <row r="11" spans="1:50" x14ac:dyDescent="0.25">
      <c r="A11" s="57"/>
      <c r="B11"/>
      <c r="C11"/>
      <c r="D11"/>
      <c r="E11"/>
      <c r="F11" s="71"/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82">
        <f>SUM((G11*0.3),(H11*0.25),(I11*0.25),(J11*0.15),(K11*0.05))</f>
        <v>0</v>
      </c>
      <c r="M11" s="71"/>
      <c r="N11" s="46">
        <v>0</v>
      </c>
      <c r="O11" s="13">
        <f>N11</f>
        <v>0</v>
      </c>
      <c r="P11" s="24"/>
      <c r="Q11" s="13">
        <f>O11-P11</f>
        <v>0</v>
      </c>
      <c r="R11" s="98"/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82">
        <f>SUM((S11*0.25),(T11*0.25),(U11*0.2),(V11*0.2),(W11*0.1))</f>
        <v>0</v>
      </c>
      <c r="Y11" s="100"/>
      <c r="Z11" s="80">
        <f>X11-Y11</f>
        <v>0</v>
      </c>
      <c r="AA11" s="101"/>
      <c r="AB11" s="81">
        <f>SUM((L11*0.25)+(Q11*0.5)+(Z11*0.25))</f>
        <v>0</v>
      </c>
      <c r="AC11" s="59">
        <v>1</v>
      </c>
    </row>
    <row r="12" spans="1:50" x14ac:dyDescent="0.25">
      <c r="A12" s="75"/>
      <c r="B12" s="84"/>
      <c r="C12" s="84"/>
      <c r="D12" s="84"/>
      <c r="E12" s="84"/>
      <c r="F12" s="84"/>
      <c r="N12" s="60"/>
      <c r="O12" s="60"/>
      <c r="P12" s="60"/>
      <c r="Q12" s="60"/>
      <c r="R12" s="60"/>
      <c r="AB12" s="60"/>
    </row>
    <row r="13" spans="1:50" x14ac:dyDescent="0.25">
      <c r="B13" s="84"/>
      <c r="C13" s="107"/>
      <c r="D13" s="107"/>
      <c r="E13" s="84"/>
      <c r="F13" s="84"/>
    </row>
    <row r="14" spans="1:50" x14ac:dyDescent="0.25">
      <c r="B14" s="84"/>
    </row>
  </sheetData>
  <mergeCells count="1">
    <mergeCell ref="A3:B3"/>
  </mergeCells>
  <phoneticPr fontId="10" type="noConversion"/>
  <pageMargins left="0.70866141732283505" right="0.70866141732283505" top="0.74803149606299202" bottom="0.74803149606299202" header="0.31496062992126" footer="0.31496062992126"/>
  <pageSetup paperSize="9" scale="120" fitToHeight="0" orientation="landscape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workbookViewId="0">
      <pane xSplit="2" ySplit="8" topLeftCell="Y9" activePane="bottomRight" state="frozen"/>
      <selection pane="topRight" activeCell="C1" sqref="C1"/>
      <selection pane="bottomLeft" activeCell="A9" sqref="A9"/>
      <selection pane="bottomRight" activeCell="AB1" sqref="AB1:AF15"/>
    </sheetView>
  </sheetViews>
  <sheetFormatPr defaultColWidth="8.85546875" defaultRowHeight="15" x14ac:dyDescent="0.25"/>
  <cols>
    <col min="1" max="1" width="5.42578125" style="59" customWidth="1"/>
    <col min="2" max="2" width="20.7109375" style="59" customWidth="1"/>
    <col min="3" max="3" width="23.85546875" style="59" customWidth="1"/>
    <col min="4" max="4" width="14" style="59" customWidth="1"/>
    <col min="5" max="5" width="14.7109375" style="59" customWidth="1"/>
    <col min="6" max="6" width="3" style="59" customWidth="1"/>
    <col min="7" max="11" width="5.42578125" style="59" customWidth="1"/>
    <col min="12" max="12" width="8.85546875" style="59"/>
    <col min="13" max="13" width="3.140625" style="59" customWidth="1"/>
    <col min="14" max="14" width="6.42578125" style="59" customWidth="1"/>
    <col min="15" max="15" width="10" style="59" customWidth="1"/>
    <col min="16" max="16" width="9.28515625" style="59" customWidth="1"/>
    <col min="17" max="17" width="10.85546875" style="59" customWidth="1"/>
    <col min="18" max="18" width="2.85546875" style="59" customWidth="1"/>
    <col min="19" max="23" width="5.85546875" style="59" customWidth="1"/>
    <col min="24" max="24" width="8.85546875" style="59"/>
    <col min="25" max="25" width="10.42578125" style="59" customWidth="1"/>
    <col min="26" max="26" width="5.7109375" style="59" customWidth="1"/>
    <col min="27" max="27" width="2.85546875" style="59" customWidth="1"/>
    <col min="28" max="28" width="7.85546875" style="59" customWidth="1"/>
    <col min="29" max="29" width="9" style="59" customWidth="1"/>
    <col min="30" max="30" width="9.42578125" style="59" customWidth="1"/>
    <col min="31" max="31" width="13.42578125" style="59" customWidth="1"/>
    <col min="32" max="32" width="12.42578125" style="59" customWidth="1"/>
    <col min="33" max="52" width="8.85546875" style="59"/>
    <col min="53" max="53" width="10.42578125" style="59" customWidth="1"/>
    <col min="54" max="16384" width="8.85546875" style="59"/>
  </cols>
  <sheetData>
    <row r="1" spans="1:53" ht="15.75" x14ac:dyDescent="0.25">
      <c r="A1" s="104" t="str">
        <f>CompDetail!A1</f>
        <v>QLD State Vaulting Championship</v>
      </c>
      <c r="B1" s="3"/>
      <c r="C1" s="3"/>
      <c r="D1" s="59" t="s">
        <v>0</v>
      </c>
      <c r="E1" s="59" t="s">
        <v>166</v>
      </c>
      <c r="M1" s="84"/>
      <c r="N1" s="84"/>
      <c r="O1" s="84"/>
      <c r="P1" s="84"/>
      <c r="Q1" s="84"/>
      <c r="R1" s="84"/>
      <c r="AF1" s="85">
        <f ca="1">NOW()</f>
        <v>42940.379691087961</v>
      </c>
      <c r="AG1" s="86"/>
      <c r="AH1" s="86"/>
      <c r="AI1" s="86"/>
      <c r="AJ1" s="84"/>
      <c r="AM1" s="86"/>
      <c r="AN1" s="86"/>
      <c r="AO1" s="86"/>
      <c r="AP1" s="86"/>
      <c r="AQ1" s="86"/>
      <c r="AR1" s="86"/>
      <c r="AS1" s="86"/>
      <c r="AT1" s="86"/>
      <c r="AU1" s="84"/>
      <c r="AV1" s="84"/>
    </row>
    <row r="2" spans="1:53" ht="15.75" x14ac:dyDescent="0.25">
      <c r="A2" s="18"/>
      <c r="B2" s="3"/>
      <c r="C2" s="3"/>
      <c r="E2" s="59" t="s">
        <v>167</v>
      </c>
      <c r="M2" s="84"/>
      <c r="N2" s="84"/>
      <c r="O2" s="84"/>
      <c r="P2" s="84"/>
      <c r="Q2" s="84"/>
      <c r="R2" s="84"/>
      <c r="AF2" s="87">
        <f ca="1">NOW()</f>
        <v>42940.379691087961</v>
      </c>
      <c r="AJ2" s="84"/>
      <c r="AU2" s="84"/>
      <c r="AV2" s="84"/>
    </row>
    <row r="3" spans="1:53" ht="15.75" x14ac:dyDescent="0.25">
      <c r="A3" s="177" t="str">
        <f>CompDetail!A3</f>
        <v>8 - 9 July 2017</v>
      </c>
      <c r="B3" s="178"/>
      <c r="C3" s="3"/>
      <c r="E3" s="59" t="s">
        <v>168</v>
      </c>
      <c r="G3" s="88"/>
      <c r="M3" s="84"/>
      <c r="N3" s="84"/>
      <c r="O3" s="84"/>
      <c r="P3" s="84"/>
      <c r="Q3" s="84"/>
      <c r="R3" s="84"/>
      <c r="AJ3" s="84"/>
      <c r="AU3" s="84"/>
      <c r="AV3" s="84"/>
      <c r="BA3" s="87"/>
    </row>
    <row r="4" spans="1:53" ht="15.75" x14ac:dyDescent="0.25">
      <c r="A4" s="18"/>
      <c r="B4" s="3"/>
      <c r="C4" s="3"/>
      <c r="E4" s="3"/>
      <c r="M4" s="84"/>
      <c r="O4" s="84"/>
      <c r="P4" s="84"/>
      <c r="Q4" s="84"/>
      <c r="R4" s="84"/>
      <c r="AJ4" s="84"/>
      <c r="AU4" s="84"/>
      <c r="AV4" s="84"/>
      <c r="BA4" s="87"/>
    </row>
    <row r="5" spans="1:53" ht="15.75" x14ac:dyDescent="0.25">
      <c r="A5" s="104" t="s">
        <v>91</v>
      </c>
      <c r="B5" s="105" t="s">
        <v>171</v>
      </c>
      <c r="G5" s="105" t="s">
        <v>76</v>
      </c>
      <c r="M5" s="89"/>
      <c r="N5" s="105" t="s">
        <v>47</v>
      </c>
      <c r="O5" s="105"/>
      <c r="P5" s="105"/>
      <c r="Q5" s="105"/>
      <c r="R5" s="105"/>
      <c r="S5" s="105" t="s">
        <v>48</v>
      </c>
      <c r="Y5" s="105"/>
      <c r="Z5" s="105"/>
      <c r="AE5" s="105"/>
      <c r="AJ5" s="84"/>
      <c r="AU5" s="84"/>
      <c r="AV5" s="84"/>
    </row>
    <row r="6" spans="1:53" ht="15.75" x14ac:dyDescent="0.25">
      <c r="A6" s="104" t="s">
        <v>82</v>
      </c>
      <c r="B6" s="105">
        <v>10</v>
      </c>
      <c r="G6" s="59" t="str">
        <f>E1</f>
        <v>J Scott</v>
      </c>
      <c r="M6" s="84"/>
      <c r="N6" s="59" t="str">
        <f>E2</f>
        <v>J Leadbetter</v>
      </c>
      <c r="S6" s="59" t="str">
        <f>E3</f>
        <v>A Deeks</v>
      </c>
      <c r="AA6" s="66"/>
      <c r="AB6" s="84"/>
      <c r="AC6" s="84"/>
      <c r="AD6" s="84"/>
      <c r="AJ6" s="84"/>
      <c r="AU6" s="84"/>
      <c r="AV6" s="84"/>
    </row>
    <row r="7" spans="1:53" ht="15" customHeight="1" x14ac:dyDescent="0.25">
      <c r="G7" s="105" t="s">
        <v>53</v>
      </c>
      <c r="L7" s="86"/>
      <c r="M7" s="90"/>
      <c r="N7" s="68" t="s">
        <v>32</v>
      </c>
      <c r="O7" s="60"/>
      <c r="P7" s="69" t="s">
        <v>29</v>
      </c>
      <c r="Q7" s="69" t="s">
        <v>32</v>
      </c>
      <c r="R7" s="60"/>
      <c r="S7" s="91" t="s">
        <v>33</v>
      </c>
      <c r="Z7" s="59" t="s">
        <v>74</v>
      </c>
      <c r="AA7" s="66"/>
      <c r="AB7" s="84" t="s">
        <v>169</v>
      </c>
      <c r="AC7" s="84" t="s">
        <v>169</v>
      </c>
      <c r="AD7" s="84" t="s">
        <v>169</v>
      </c>
      <c r="AE7" s="92" t="s">
        <v>50</v>
      </c>
    </row>
    <row r="8" spans="1:53" s="60" customFormat="1" ht="15" customHeight="1" x14ac:dyDescent="0.25">
      <c r="A8" s="62" t="s">
        <v>51</v>
      </c>
      <c r="B8" s="62" t="s">
        <v>52</v>
      </c>
      <c r="C8" s="62" t="s">
        <v>53</v>
      </c>
      <c r="D8" s="62" t="s">
        <v>54</v>
      </c>
      <c r="E8" s="62" t="s">
        <v>55</v>
      </c>
      <c r="F8" s="93"/>
      <c r="G8" s="72" t="s">
        <v>16</v>
      </c>
      <c r="H8" s="72" t="s">
        <v>17</v>
      </c>
      <c r="I8" s="72" t="s">
        <v>18</v>
      </c>
      <c r="J8" s="72" t="s">
        <v>19</v>
      </c>
      <c r="K8" s="72" t="s">
        <v>20</v>
      </c>
      <c r="L8" s="72" t="s">
        <v>53</v>
      </c>
      <c r="M8" s="94"/>
      <c r="N8" s="56" t="s">
        <v>63</v>
      </c>
      <c r="O8" s="56" t="s">
        <v>32</v>
      </c>
      <c r="P8" s="56" t="s">
        <v>28</v>
      </c>
      <c r="Q8" s="56" t="s">
        <v>34</v>
      </c>
      <c r="R8" s="93"/>
      <c r="S8" s="72" t="s">
        <v>21</v>
      </c>
      <c r="T8" s="72" t="s">
        <v>22</v>
      </c>
      <c r="U8" s="72" t="s">
        <v>23</v>
      </c>
      <c r="V8" s="72" t="s">
        <v>24</v>
      </c>
      <c r="W8" s="72" t="s">
        <v>25</v>
      </c>
      <c r="X8" s="72" t="s">
        <v>60</v>
      </c>
      <c r="Y8" s="62" t="s">
        <v>45</v>
      </c>
      <c r="Z8" s="62" t="s">
        <v>34</v>
      </c>
      <c r="AA8" s="95"/>
      <c r="AB8" s="170" t="s">
        <v>13</v>
      </c>
      <c r="AC8" s="170" t="s">
        <v>14</v>
      </c>
      <c r="AD8" s="170" t="s">
        <v>170</v>
      </c>
      <c r="AE8" s="96" t="s">
        <v>61</v>
      </c>
      <c r="AF8" s="62" t="s">
        <v>62</v>
      </c>
    </row>
    <row r="9" spans="1:53" s="60" customFormat="1" ht="15" customHeight="1" x14ac:dyDescent="0.25">
      <c r="A9" s="108"/>
      <c r="B9" s="108"/>
      <c r="C9" s="108"/>
      <c r="D9" s="108"/>
      <c r="E9" s="108"/>
      <c r="F9" s="109"/>
      <c r="G9" s="110"/>
      <c r="H9" s="110"/>
      <c r="I9" s="110"/>
      <c r="J9" s="110"/>
      <c r="K9" s="110"/>
      <c r="L9" s="110"/>
      <c r="M9" s="94"/>
      <c r="N9" s="44"/>
      <c r="O9" s="44"/>
      <c r="P9" s="44"/>
      <c r="Q9" s="44"/>
      <c r="R9" s="109"/>
      <c r="S9" s="110"/>
      <c r="T9" s="110"/>
      <c r="U9" s="110"/>
      <c r="V9" s="110"/>
      <c r="W9" s="110"/>
      <c r="X9" s="110"/>
      <c r="Y9" s="108"/>
      <c r="Z9" s="108"/>
      <c r="AA9" s="95"/>
      <c r="AB9" s="170"/>
      <c r="AC9" s="170"/>
      <c r="AD9" s="170"/>
      <c r="AE9" s="91"/>
      <c r="AF9" s="108"/>
    </row>
    <row r="10" spans="1:53" ht="15" customHeight="1" x14ac:dyDescent="0.25">
      <c r="A10" s="57">
        <v>5</v>
      </c>
      <c r="B10" t="s">
        <v>159</v>
      </c>
      <c r="C10" s="117"/>
      <c r="D10" s="117"/>
      <c r="E10" s="117"/>
      <c r="F10" s="71"/>
      <c r="G10" s="71"/>
      <c r="H10" s="71"/>
      <c r="I10" s="71"/>
      <c r="J10" s="71"/>
      <c r="K10" s="71"/>
      <c r="L10" s="71"/>
      <c r="M10" s="137"/>
      <c r="N10" s="53"/>
      <c r="O10" s="53"/>
      <c r="P10" s="53"/>
      <c r="Q10" s="53"/>
      <c r="R10" s="98"/>
      <c r="S10" s="71"/>
      <c r="T10" s="71"/>
      <c r="U10" s="71"/>
      <c r="V10" s="71"/>
      <c r="W10" s="71"/>
      <c r="X10" s="71"/>
      <c r="Y10" s="71"/>
      <c r="Z10" s="71"/>
      <c r="AA10" s="66"/>
      <c r="AB10" s="99"/>
      <c r="AC10" s="99"/>
      <c r="AD10" s="99"/>
      <c r="AE10" s="99"/>
      <c r="AF10" s="106"/>
    </row>
    <row r="11" spans="1:53" ht="15" customHeight="1" x14ac:dyDescent="0.25">
      <c r="A11" s="57">
        <v>9</v>
      </c>
      <c r="B11" t="s">
        <v>160</v>
      </c>
      <c r="C11" t="s">
        <v>154</v>
      </c>
      <c r="D11" t="s">
        <v>155</v>
      </c>
      <c r="E11" t="s">
        <v>161</v>
      </c>
      <c r="F11" s="71"/>
      <c r="G11" s="77">
        <v>5.2</v>
      </c>
      <c r="H11" s="77">
        <v>4.8</v>
      </c>
      <c r="I11" s="77">
        <v>6</v>
      </c>
      <c r="J11" s="77">
        <v>5.5</v>
      </c>
      <c r="K11" s="77">
        <v>5.5</v>
      </c>
      <c r="L11" s="82">
        <f>SUM((G11*0.1),(H11*0.1),(I11*0.3),(J11*0.3),(K11*0.2))</f>
        <v>5.5499999999999989</v>
      </c>
      <c r="M11" s="71"/>
      <c r="N11" s="46">
        <v>6.9</v>
      </c>
      <c r="O11" s="13">
        <f>N11</f>
        <v>6.9</v>
      </c>
      <c r="P11" s="24"/>
      <c r="Q11" s="13">
        <f>O11-P11</f>
        <v>6.9</v>
      </c>
      <c r="R11" s="98"/>
      <c r="S11" s="100">
        <v>7.5</v>
      </c>
      <c r="T11" s="100">
        <v>6.5</v>
      </c>
      <c r="U11" s="100">
        <v>5.3</v>
      </c>
      <c r="V11" s="100">
        <v>3.5</v>
      </c>
      <c r="W11" s="100">
        <v>4.8</v>
      </c>
      <c r="X11" s="82">
        <f>SUM((S11*0.25),(T11*0.25),(U11*0.2),(V11*0.2),(W11*0.1))</f>
        <v>5.74</v>
      </c>
      <c r="Y11" s="100"/>
      <c r="Z11" s="80">
        <f>X11-Y11</f>
        <v>5.74</v>
      </c>
      <c r="AA11" s="101"/>
      <c r="AB11" s="81">
        <f>L11</f>
        <v>5.5499999999999989</v>
      </c>
      <c r="AC11" s="81">
        <f>Q11</f>
        <v>6.9</v>
      </c>
      <c r="AD11" s="81">
        <f>Z11</f>
        <v>5.74</v>
      </c>
      <c r="AE11" s="81">
        <f>SUM((L11*0.25)+(Q11*0.5)+(Z11*0.25))</f>
        <v>6.2725000000000009</v>
      </c>
      <c r="AF11" s="59">
        <v>2</v>
      </c>
    </row>
    <row r="12" spans="1:53" ht="15" customHeight="1" x14ac:dyDescent="0.25">
      <c r="A12" s="57">
        <v>27</v>
      </c>
      <c r="B12" t="s">
        <v>162</v>
      </c>
      <c r="C12" s="117"/>
      <c r="D12" s="117"/>
      <c r="E12" s="117"/>
      <c r="F12" s="71"/>
      <c r="G12" s="71"/>
      <c r="H12" s="71"/>
      <c r="I12" s="71"/>
      <c r="J12" s="71"/>
      <c r="K12" s="71"/>
      <c r="L12" s="71"/>
      <c r="M12" s="161"/>
      <c r="N12" s="53"/>
      <c r="O12" s="53"/>
      <c r="P12" s="53"/>
      <c r="Q12" s="53"/>
      <c r="R12" s="98"/>
      <c r="S12" s="71"/>
      <c r="T12" s="71"/>
      <c r="U12" s="71"/>
      <c r="V12" s="71"/>
      <c r="W12" s="71"/>
      <c r="X12" s="71"/>
      <c r="Y12" s="71"/>
      <c r="Z12" s="71"/>
      <c r="AA12" s="66"/>
      <c r="AB12" s="99"/>
      <c r="AC12" s="99"/>
      <c r="AD12" s="99"/>
      <c r="AE12" s="99"/>
      <c r="AF12" s="161"/>
    </row>
    <row r="13" spans="1:53" ht="15" customHeight="1" x14ac:dyDescent="0.25">
      <c r="A13" s="57">
        <v>28</v>
      </c>
      <c r="B13" t="s">
        <v>163</v>
      </c>
      <c r="C13" t="s">
        <v>157</v>
      </c>
      <c r="D13" t="s">
        <v>158</v>
      </c>
      <c r="E13" t="s">
        <v>156</v>
      </c>
      <c r="F13" s="71"/>
      <c r="G13" s="77">
        <v>5</v>
      </c>
      <c r="H13" s="77">
        <v>5</v>
      </c>
      <c r="I13" s="77">
        <v>4.5</v>
      </c>
      <c r="J13" s="77">
        <v>4.8</v>
      </c>
      <c r="K13" s="77">
        <v>5</v>
      </c>
      <c r="L13" s="82">
        <f t="shared" ref="L13" si="0">SUM((G13*0.1),(H13*0.1),(I13*0.3),(J13*0.3),(K13*0.2))</f>
        <v>4.7899999999999991</v>
      </c>
      <c r="M13" s="71"/>
      <c r="N13" s="46">
        <v>6.5</v>
      </c>
      <c r="O13" s="13">
        <f t="shared" ref="O13" si="1">N13</f>
        <v>6.5</v>
      </c>
      <c r="P13" s="24"/>
      <c r="Q13" s="13">
        <f t="shared" ref="Q13" si="2">O13-P13</f>
        <v>6.5</v>
      </c>
      <c r="R13" s="98"/>
      <c r="S13" s="100">
        <v>9</v>
      </c>
      <c r="T13" s="100">
        <v>6.5</v>
      </c>
      <c r="U13" s="100">
        <v>6</v>
      </c>
      <c r="V13" s="100">
        <v>5</v>
      </c>
      <c r="W13" s="100">
        <v>5.8</v>
      </c>
      <c r="X13" s="82">
        <f t="shared" ref="X13" si="3">SUM((S13*0.25),(T13*0.25),(U13*0.2),(V13*0.2),(W13*0.1))</f>
        <v>6.6550000000000002</v>
      </c>
      <c r="Y13" s="100"/>
      <c r="Z13" s="80">
        <f t="shared" ref="Z13" si="4">X13-Y13</f>
        <v>6.6550000000000002</v>
      </c>
      <c r="AA13" s="101"/>
      <c r="AB13" s="81">
        <f>L13</f>
        <v>4.7899999999999991</v>
      </c>
      <c r="AC13" s="81">
        <f>O13</f>
        <v>6.5</v>
      </c>
      <c r="AD13" s="81">
        <f>Z13</f>
        <v>6.6550000000000002</v>
      </c>
      <c r="AE13" s="81">
        <f t="shared" ref="AE13" si="5">SUM((L13*0.25)+(Q13*0.5)+(Z13*0.25))</f>
        <v>6.1112500000000001</v>
      </c>
      <c r="AF13" s="59">
        <v>3</v>
      </c>
    </row>
    <row r="14" spans="1:53" ht="15" customHeight="1" x14ac:dyDescent="0.25">
      <c r="A14" s="57">
        <v>4</v>
      </c>
      <c r="B14" t="s">
        <v>165</v>
      </c>
      <c r="C14" s="117"/>
      <c r="D14" s="117"/>
      <c r="E14" s="117"/>
      <c r="F14" s="71"/>
      <c r="G14" s="71"/>
      <c r="H14" s="71"/>
      <c r="I14" s="71"/>
      <c r="J14" s="71"/>
      <c r="K14" s="71"/>
      <c r="L14" s="71"/>
      <c r="M14" s="161"/>
      <c r="N14" s="53"/>
      <c r="O14" s="53"/>
      <c r="P14" s="53"/>
      <c r="Q14" s="53"/>
      <c r="R14" s="98"/>
      <c r="S14" s="71"/>
      <c r="T14" s="71"/>
      <c r="U14" s="71"/>
      <c r="V14" s="71"/>
      <c r="W14" s="71"/>
      <c r="X14" s="71"/>
      <c r="Y14" s="71"/>
      <c r="Z14" s="71"/>
      <c r="AA14" s="66"/>
      <c r="AB14" s="99"/>
      <c r="AC14" s="99"/>
      <c r="AD14" s="99"/>
      <c r="AE14" s="99"/>
      <c r="AF14" s="161"/>
    </row>
    <row r="15" spans="1:53" ht="15" customHeight="1" x14ac:dyDescent="0.25">
      <c r="A15" s="57">
        <v>3</v>
      </c>
      <c r="B15" t="s">
        <v>164</v>
      </c>
      <c r="C15" t="s">
        <v>154</v>
      </c>
      <c r="D15" t="s">
        <v>155</v>
      </c>
      <c r="E15" t="s">
        <v>150</v>
      </c>
      <c r="F15" s="71"/>
      <c r="G15" s="77">
        <v>5</v>
      </c>
      <c r="H15" s="77">
        <v>4.8</v>
      </c>
      <c r="I15" s="77">
        <v>5.8</v>
      </c>
      <c r="J15" s="77">
        <v>5.2</v>
      </c>
      <c r="K15" s="77">
        <v>5.5</v>
      </c>
      <c r="L15" s="82">
        <f t="shared" ref="L15" si="6">SUM((G15*0.1),(H15*0.1),(I15*0.3),(J15*0.3),(K15*0.2))</f>
        <v>5.379999999999999</v>
      </c>
      <c r="M15" s="71"/>
      <c r="N15" s="46">
        <v>7.5</v>
      </c>
      <c r="O15" s="13">
        <f t="shared" ref="O15" si="7">N15</f>
        <v>7.5</v>
      </c>
      <c r="P15" s="24"/>
      <c r="Q15" s="13">
        <f t="shared" ref="Q15" si="8">O15-P15</f>
        <v>7.5</v>
      </c>
      <c r="R15" s="98"/>
      <c r="S15" s="100">
        <v>9</v>
      </c>
      <c r="T15" s="100">
        <v>7.5</v>
      </c>
      <c r="U15" s="100">
        <v>6.8</v>
      </c>
      <c r="V15" s="100">
        <v>6.3</v>
      </c>
      <c r="W15" s="100">
        <v>5.8</v>
      </c>
      <c r="X15" s="82">
        <f t="shared" ref="X15" si="9">SUM((S15*0.25),(T15*0.25),(U15*0.2),(V15*0.2),(W15*0.1))</f>
        <v>7.3250000000000002</v>
      </c>
      <c r="Y15" s="100"/>
      <c r="Z15" s="80">
        <f t="shared" ref="Z15" si="10">X15-Y15</f>
        <v>7.3250000000000002</v>
      </c>
      <c r="AA15" s="101"/>
      <c r="AB15" s="80">
        <f>L15</f>
        <v>5.379999999999999</v>
      </c>
      <c r="AC15" s="80">
        <f>O15</f>
        <v>7.5</v>
      </c>
      <c r="AD15" s="80">
        <f>Z15</f>
        <v>7.3250000000000002</v>
      </c>
      <c r="AE15" s="81">
        <f t="shared" ref="AE15" si="11">SUM((L15*0.25)+(Q15*0.5)+(Z15*0.25))</f>
        <v>6.9262499999999996</v>
      </c>
      <c r="AF15" s="59">
        <v>1</v>
      </c>
    </row>
    <row r="16" spans="1:53" s="84" customFormat="1" ht="15" customHeight="1" x14ac:dyDescent="0.25">
      <c r="A16" s="147"/>
      <c r="B16" s="1"/>
      <c r="C16" s="1"/>
      <c r="D16" s="1"/>
      <c r="E16" s="1"/>
    </row>
    <row r="17" spans="1:31" s="84" customFormat="1" x14ac:dyDescent="0.25">
      <c r="A17" s="147"/>
      <c r="B17" s="1"/>
      <c r="C17" s="1"/>
      <c r="D17" s="1"/>
      <c r="E17" s="1"/>
    </row>
    <row r="18" spans="1:31" x14ac:dyDescent="0.25">
      <c r="A18" s="75"/>
      <c r="B18" s="84"/>
      <c r="C18" s="84"/>
      <c r="D18" s="84"/>
      <c r="E18" s="84"/>
      <c r="F18" s="84"/>
      <c r="N18" s="60"/>
      <c r="O18" s="60"/>
      <c r="P18" s="60"/>
      <c r="Q18" s="60"/>
      <c r="R18" s="60"/>
      <c r="AE18" s="60"/>
    </row>
    <row r="19" spans="1:31" x14ac:dyDescent="0.25">
      <c r="B19" s="84"/>
      <c r="C19" s="107"/>
      <c r="D19" s="107"/>
      <c r="E19" s="84"/>
      <c r="F19" s="84"/>
    </row>
    <row r="20" spans="1:31" x14ac:dyDescent="0.25">
      <c r="B20" s="84"/>
    </row>
    <row r="21" spans="1:31" x14ac:dyDescent="0.25">
      <c r="C21"/>
      <c r="D21"/>
      <c r="E21"/>
      <c r="F21"/>
      <c r="G21"/>
      <c r="H21"/>
      <c r="I21"/>
      <c r="J21"/>
    </row>
    <row r="22" spans="1:31" x14ac:dyDescent="0.25">
      <c r="C22"/>
      <c r="D22"/>
      <c r="E22"/>
      <c r="F22"/>
      <c r="G22"/>
      <c r="H22"/>
      <c r="I22"/>
      <c r="J22"/>
    </row>
    <row r="23" spans="1:31" x14ac:dyDescent="0.25">
      <c r="C23"/>
      <c r="D23"/>
      <c r="E23"/>
      <c r="F23"/>
      <c r="G23"/>
      <c r="H23"/>
      <c r="I23"/>
      <c r="J23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9"/>
  <sheetViews>
    <sheetView zoomScale="80" zoomScaleNormal="80" zoomScalePageLayoutView="80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Y10" sqref="Y10:AE15"/>
    </sheetView>
  </sheetViews>
  <sheetFormatPr defaultColWidth="8.85546875" defaultRowHeight="12.75" x14ac:dyDescent="0.2"/>
  <cols>
    <col min="1" max="1" width="5.42578125" customWidth="1"/>
    <col min="2" max="2" width="21.28515625" customWidth="1"/>
    <col min="3" max="3" width="21.42578125" customWidth="1"/>
    <col min="4" max="4" width="22.85546875" customWidth="1"/>
    <col min="5" max="5" width="14.85546875" customWidth="1"/>
    <col min="6" max="6" width="3.85546875" customWidth="1"/>
    <col min="7" max="12" width="7.42578125" customWidth="1"/>
    <col min="13" max="13" width="3.42578125" customWidth="1"/>
    <col min="14" max="21" width="5.7109375" customWidth="1"/>
    <col min="22" max="22" width="9.7109375" customWidth="1"/>
    <col min="23" max="23" width="6.42578125" customWidth="1"/>
    <col min="24" max="24" width="3.140625" customWidth="1"/>
    <col min="25" max="32" width="5.7109375" customWidth="1"/>
    <col min="33" max="33" width="10.85546875" customWidth="1"/>
    <col min="34" max="34" width="6.42578125" customWidth="1"/>
    <col min="35" max="35" width="3.140625" style="1" customWidth="1"/>
    <col min="36" max="36" width="13.85546875" style="1" customWidth="1"/>
    <col min="37" max="39" width="15.85546875" hidden="1" customWidth="1"/>
    <col min="40" max="56" width="0" hidden="1" customWidth="1"/>
  </cols>
  <sheetData>
    <row r="1" spans="1:58" s="3" customFormat="1" ht="15.75" x14ac:dyDescent="0.25">
      <c r="A1" s="104" t="str">
        <f>CompDetail!A1</f>
        <v>QLD State Vaulting Championship</v>
      </c>
      <c r="C1" s="85">
        <f ca="1">NOW()</f>
        <v>42940.379691087961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</row>
    <row r="2" spans="1:58" s="3" customFormat="1" ht="15.75" x14ac:dyDescent="0.25">
      <c r="A2" s="18"/>
      <c r="C2" s="87">
        <f ca="1">NOW()</f>
        <v>42940.379691087961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05"/>
      <c r="V2" s="59"/>
      <c r="W2" s="59"/>
      <c r="X2" s="105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</row>
    <row r="3" spans="1:58" s="3" customFormat="1" ht="15.75" x14ac:dyDescent="0.25">
      <c r="A3" s="177" t="str">
        <f>CompDetail!A3</f>
        <v>8 - 9 July 2017</v>
      </c>
      <c r="B3" s="17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05"/>
      <c r="O3" s="59"/>
      <c r="P3" s="59"/>
      <c r="Q3" s="105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87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</row>
    <row r="4" spans="1:58" s="3" customFormat="1" ht="15.75" x14ac:dyDescent="0.25">
      <c r="A4" s="104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</row>
    <row r="5" spans="1:58" s="3" customFormat="1" ht="15.75" x14ac:dyDescent="0.25">
      <c r="A5" s="181" t="s">
        <v>95</v>
      </c>
      <c r="B5" s="181"/>
      <c r="C5" s="59" t="s">
        <v>131</v>
      </c>
      <c r="D5" s="59"/>
      <c r="E5" s="59"/>
      <c r="F5" s="59"/>
      <c r="G5" s="182" t="s">
        <v>43</v>
      </c>
      <c r="H5" s="182"/>
      <c r="I5" s="105"/>
      <c r="J5" s="105"/>
      <c r="K5" s="105"/>
      <c r="L5" s="105"/>
      <c r="M5" s="105"/>
      <c r="N5" s="182" t="s">
        <v>44</v>
      </c>
      <c r="O5" s="182"/>
      <c r="P5" s="59"/>
      <c r="Q5" s="59"/>
      <c r="R5" s="105"/>
      <c r="S5" s="59"/>
      <c r="T5" s="105"/>
      <c r="U5" s="59"/>
      <c r="V5" s="59"/>
      <c r="W5" s="59"/>
      <c r="X5" s="59"/>
      <c r="Y5" s="182" t="s">
        <v>48</v>
      </c>
      <c r="Z5" s="182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182" t="s">
        <v>43</v>
      </c>
      <c r="AM5" s="182"/>
      <c r="AN5" s="105"/>
      <c r="AO5" s="105"/>
      <c r="AP5" s="105"/>
      <c r="AQ5" s="105"/>
      <c r="AR5" s="105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</row>
    <row r="6" spans="1:58" s="3" customFormat="1" ht="15.75" x14ac:dyDescent="0.25">
      <c r="A6" s="104" t="s">
        <v>82</v>
      </c>
      <c r="B6" s="105">
        <v>14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58" s="3" customFormat="1" ht="15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 t="s">
        <v>35</v>
      </c>
      <c r="X7" s="64"/>
      <c r="Y7" s="59"/>
      <c r="Z7" s="59"/>
      <c r="AA7" s="59"/>
      <c r="AB7" s="59"/>
      <c r="AC7" s="59"/>
      <c r="AD7" s="59"/>
      <c r="AE7" s="59"/>
      <c r="AF7" s="59"/>
      <c r="AG7" s="59"/>
      <c r="AH7" s="60" t="s">
        <v>35</v>
      </c>
      <c r="AI7" s="65"/>
      <c r="AJ7" s="60" t="s">
        <v>79</v>
      </c>
      <c r="AK7" s="65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6"/>
      <c r="BE7" s="60" t="s">
        <v>50</v>
      </c>
      <c r="BF7" s="59"/>
    </row>
    <row r="8" spans="1:58" s="3" customFormat="1" ht="15" x14ac:dyDescent="0.25">
      <c r="A8" s="60" t="s">
        <v>51</v>
      </c>
      <c r="B8" s="60" t="s">
        <v>52</v>
      </c>
      <c r="C8" s="60" t="s">
        <v>92</v>
      </c>
      <c r="D8" s="60" t="s">
        <v>53</v>
      </c>
      <c r="E8" s="60" t="s">
        <v>54</v>
      </c>
      <c r="F8" s="67"/>
      <c r="G8" s="60" t="s">
        <v>53</v>
      </c>
      <c r="H8" s="60"/>
      <c r="I8" s="60"/>
      <c r="J8" s="60"/>
      <c r="K8" s="60"/>
      <c r="L8" s="60"/>
      <c r="M8" s="67"/>
      <c r="N8" s="60" t="s">
        <v>56</v>
      </c>
      <c r="O8" s="60" t="s">
        <v>57</v>
      </c>
      <c r="P8" s="60" t="s">
        <v>36</v>
      </c>
      <c r="Q8" s="60" t="s">
        <v>37</v>
      </c>
      <c r="R8" s="60" t="s">
        <v>38</v>
      </c>
      <c r="S8" s="60" t="s">
        <v>39</v>
      </c>
      <c r="T8" s="60" t="s">
        <v>58</v>
      </c>
      <c r="U8" s="60" t="s">
        <v>40</v>
      </c>
      <c r="V8" s="60" t="s">
        <v>78</v>
      </c>
      <c r="W8" s="60" t="s">
        <v>41</v>
      </c>
      <c r="X8" s="64"/>
      <c r="Y8" s="60" t="s">
        <v>56</v>
      </c>
      <c r="Z8" s="60" t="s">
        <v>57</v>
      </c>
      <c r="AA8" s="60" t="s">
        <v>36</v>
      </c>
      <c r="AB8" s="60" t="s">
        <v>37</v>
      </c>
      <c r="AC8" s="60" t="s">
        <v>38</v>
      </c>
      <c r="AD8" s="60" t="s">
        <v>39</v>
      </c>
      <c r="AE8" s="60" t="s">
        <v>58</v>
      </c>
      <c r="AF8" s="60" t="s">
        <v>40</v>
      </c>
      <c r="AG8" s="60" t="s">
        <v>78</v>
      </c>
      <c r="AH8" s="60" t="s">
        <v>41</v>
      </c>
      <c r="AI8" s="65"/>
      <c r="AJ8" s="60" t="s">
        <v>59</v>
      </c>
      <c r="AK8" s="65"/>
      <c r="AL8" s="60" t="s">
        <v>53</v>
      </c>
      <c r="AM8" s="60"/>
      <c r="AN8" s="60"/>
      <c r="AO8" s="60"/>
      <c r="AP8" s="60"/>
      <c r="AQ8" s="60"/>
      <c r="AR8" s="67"/>
      <c r="AS8" s="68" t="s">
        <v>32</v>
      </c>
      <c r="AT8" s="60"/>
      <c r="AU8" s="69" t="s">
        <v>29</v>
      </c>
      <c r="AV8" s="70" t="s">
        <v>32</v>
      </c>
      <c r="AW8" s="67"/>
      <c r="AX8" s="179" t="s">
        <v>33</v>
      </c>
      <c r="AY8" s="179"/>
      <c r="AZ8" s="59"/>
      <c r="BA8" s="59"/>
      <c r="BB8" s="59"/>
      <c r="BC8" s="59"/>
      <c r="BD8" s="65"/>
      <c r="BE8" s="60" t="s">
        <v>61</v>
      </c>
      <c r="BF8" s="60" t="s">
        <v>62</v>
      </c>
    </row>
    <row r="9" spans="1:58" s="3" customFormat="1" ht="15" x14ac:dyDescent="0.25">
      <c r="A9" s="59"/>
      <c r="B9" s="59"/>
      <c r="C9" s="59"/>
      <c r="D9" s="59"/>
      <c r="E9" s="59"/>
      <c r="F9" s="71"/>
      <c r="G9" s="72" t="s">
        <v>16</v>
      </c>
      <c r="H9" s="72" t="s">
        <v>17</v>
      </c>
      <c r="I9" s="72" t="s">
        <v>18</v>
      </c>
      <c r="J9" s="72" t="s">
        <v>19</v>
      </c>
      <c r="K9" s="72" t="s">
        <v>20</v>
      </c>
      <c r="L9" s="72" t="s">
        <v>53</v>
      </c>
      <c r="M9" s="71"/>
      <c r="N9" s="59"/>
      <c r="O9" s="59"/>
      <c r="P9" s="59"/>
      <c r="Q9" s="59"/>
      <c r="R9" s="59"/>
      <c r="S9" s="59"/>
      <c r="T9" s="59"/>
      <c r="U9" s="59"/>
      <c r="V9" s="59"/>
      <c r="W9" s="59"/>
      <c r="X9" s="106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6"/>
      <c r="AJ9" s="59"/>
      <c r="AK9" s="66"/>
      <c r="AL9" s="72" t="s">
        <v>16</v>
      </c>
      <c r="AM9" s="72" t="s">
        <v>17</v>
      </c>
      <c r="AN9" s="72" t="s">
        <v>18</v>
      </c>
      <c r="AO9" s="72" t="s">
        <v>19</v>
      </c>
      <c r="AP9" s="72" t="s">
        <v>20</v>
      </c>
      <c r="AQ9" s="72" t="s">
        <v>53</v>
      </c>
      <c r="AR9" s="71"/>
      <c r="AS9" s="62" t="s">
        <v>63</v>
      </c>
      <c r="AT9" s="62" t="s">
        <v>32</v>
      </c>
      <c r="AU9" s="72" t="s">
        <v>28</v>
      </c>
      <c r="AV9" s="73" t="s">
        <v>34</v>
      </c>
      <c r="AW9" s="71"/>
      <c r="AX9" s="72" t="s">
        <v>21</v>
      </c>
      <c r="AY9" s="72" t="s">
        <v>22</v>
      </c>
      <c r="AZ9" s="72" t="s">
        <v>23</v>
      </c>
      <c r="BA9" s="72" t="s">
        <v>24</v>
      </c>
      <c r="BB9" s="72" t="s">
        <v>25</v>
      </c>
      <c r="BC9" s="72" t="s">
        <v>60</v>
      </c>
      <c r="BD9" s="66"/>
      <c r="BE9" s="59"/>
      <c r="BF9" s="59"/>
    </row>
    <row r="10" spans="1:58" s="3" customFormat="1" ht="15" x14ac:dyDescent="0.25">
      <c r="A10" s="57"/>
      <c r="B10"/>
      <c r="C10" s="106"/>
      <c r="D10" s="106"/>
      <c r="E10" s="106"/>
      <c r="F10" s="71"/>
      <c r="G10" s="106"/>
      <c r="H10" s="106"/>
      <c r="I10" s="106"/>
      <c r="J10" s="106"/>
      <c r="K10" s="106"/>
      <c r="L10" s="106"/>
      <c r="M10" s="71"/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/>
      <c r="V10" s="83">
        <f t="shared" ref="V10:V15" si="0">SUM(N10:U10)</f>
        <v>0</v>
      </c>
      <c r="W10" s="99"/>
      <c r="X10" s="106"/>
      <c r="Y10" s="100">
        <v>0</v>
      </c>
      <c r="Z10" s="100">
        <v>0</v>
      </c>
      <c r="AA10" s="100">
        <v>0</v>
      </c>
      <c r="AB10" s="100">
        <v>0</v>
      </c>
      <c r="AC10" s="100">
        <v>0</v>
      </c>
      <c r="AD10" s="100">
        <v>0</v>
      </c>
      <c r="AE10" s="100">
        <v>0</v>
      </c>
      <c r="AF10" s="100"/>
      <c r="AG10" s="83">
        <f t="shared" ref="AG10:AG15" si="1">SUM(Y10:AF10)</f>
        <v>0</v>
      </c>
      <c r="AH10" s="99"/>
      <c r="AI10" s="66"/>
      <c r="AJ10" s="71"/>
      <c r="AK10" s="101"/>
      <c r="AL10" s="106"/>
      <c r="AM10" s="106"/>
      <c r="AN10" s="106"/>
      <c r="AO10" s="106"/>
      <c r="AP10" s="106"/>
      <c r="AQ10" s="106"/>
      <c r="AR10" s="71"/>
      <c r="AS10" s="97"/>
      <c r="AT10" s="97"/>
      <c r="AU10" s="97"/>
      <c r="AV10" s="97"/>
      <c r="AW10" s="98"/>
      <c r="AX10" s="97"/>
      <c r="AY10" s="97"/>
      <c r="AZ10" s="97"/>
      <c r="BA10" s="97"/>
      <c r="BB10" s="97"/>
      <c r="BC10" s="99"/>
      <c r="BD10" s="66"/>
      <c r="BE10" s="99"/>
      <c r="BF10" s="106"/>
    </row>
    <row r="11" spans="1:58" s="3" customFormat="1" ht="15" x14ac:dyDescent="0.25">
      <c r="A11" s="57"/>
      <c r="B11"/>
      <c r="C11" s="106"/>
      <c r="D11" s="106"/>
      <c r="E11" s="106"/>
      <c r="F11" s="71"/>
      <c r="G11" s="106"/>
      <c r="H11" s="106"/>
      <c r="I11" s="106"/>
      <c r="J11" s="106"/>
      <c r="K11" s="106"/>
      <c r="L11" s="106"/>
      <c r="M11" s="71"/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/>
      <c r="V11" s="83">
        <f t="shared" si="0"/>
        <v>0</v>
      </c>
      <c r="W11" s="99"/>
      <c r="X11" s="106"/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/>
      <c r="AG11" s="83">
        <f t="shared" si="1"/>
        <v>0</v>
      </c>
      <c r="AH11" s="99"/>
      <c r="AI11" s="66"/>
      <c r="AJ11" s="71"/>
      <c r="AK11" s="66"/>
      <c r="AL11" s="106"/>
      <c r="AM11" s="106"/>
      <c r="AN11" s="106"/>
      <c r="AO11" s="106"/>
      <c r="AP11" s="106"/>
      <c r="AQ11" s="106"/>
      <c r="AR11" s="71"/>
      <c r="AS11" s="106"/>
      <c r="AT11" s="106"/>
      <c r="AU11" s="106"/>
      <c r="AV11" s="106"/>
      <c r="AW11" s="71"/>
      <c r="AX11" s="106"/>
      <c r="AY11" s="106"/>
      <c r="AZ11" s="106"/>
      <c r="BA11" s="106"/>
      <c r="BB11" s="106"/>
      <c r="BC11" s="106"/>
      <c r="BD11" s="66"/>
      <c r="BE11" s="106"/>
      <c r="BF11" s="106"/>
    </row>
    <row r="12" spans="1:58" s="3" customFormat="1" ht="15" x14ac:dyDescent="0.25">
      <c r="A12" s="57"/>
      <c r="B12"/>
      <c r="C12" s="106"/>
      <c r="D12" s="106"/>
      <c r="E12" s="106"/>
      <c r="F12" s="71"/>
      <c r="G12" s="106"/>
      <c r="H12" s="106"/>
      <c r="I12" s="106"/>
      <c r="J12" s="106"/>
      <c r="K12" s="106"/>
      <c r="L12" s="106"/>
      <c r="M12" s="71"/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/>
      <c r="V12" s="83">
        <f t="shared" si="0"/>
        <v>0</v>
      </c>
      <c r="W12" s="99"/>
      <c r="X12" s="106"/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/>
      <c r="AG12" s="83">
        <f t="shared" si="1"/>
        <v>0</v>
      </c>
      <c r="AH12" s="99"/>
      <c r="AI12" s="66"/>
      <c r="AJ12" s="71"/>
      <c r="AK12" s="66"/>
      <c r="AL12" s="106"/>
      <c r="AM12" s="106"/>
      <c r="AN12" s="106"/>
      <c r="AO12" s="106"/>
      <c r="AP12" s="106"/>
      <c r="AQ12" s="106"/>
      <c r="AR12" s="71"/>
      <c r="AS12" s="106"/>
      <c r="AT12" s="106"/>
      <c r="AU12" s="106"/>
      <c r="AV12" s="106"/>
      <c r="AW12" s="71"/>
      <c r="AX12" s="106"/>
      <c r="AY12" s="106"/>
      <c r="AZ12" s="106"/>
      <c r="BA12" s="106"/>
      <c r="BB12" s="106"/>
      <c r="BC12" s="106"/>
      <c r="BD12" s="66"/>
      <c r="BE12" s="106"/>
      <c r="BF12" s="106"/>
    </row>
    <row r="13" spans="1:58" s="3" customFormat="1" ht="15" x14ac:dyDescent="0.25">
      <c r="A13" s="57"/>
      <c r="B13"/>
      <c r="C13" s="106"/>
      <c r="D13" s="106"/>
      <c r="E13" s="106"/>
      <c r="F13" s="71"/>
      <c r="G13" s="106"/>
      <c r="H13" s="106"/>
      <c r="I13" s="106"/>
      <c r="J13" s="106"/>
      <c r="K13" s="106"/>
      <c r="L13" s="106"/>
      <c r="M13" s="71"/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/>
      <c r="V13" s="83">
        <f t="shared" si="0"/>
        <v>0</v>
      </c>
      <c r="W13" s="99"/>
      <c r="X13" s="106"/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/>
      <c r="AG13" s="83">
        <f t="shared" si="1"/>
        <v>0</v>
      </c>
      <c r="AH13" s="99"/>
      <c r="AI13" s="66"/>
      <c r="AJ13" s="71"/>
      <c r="AK13" s="66"/>
      <c r="AL13" s="106"/>
      <c r="AM13" s="106"/>
      <c r="AN13" s="106"/>
      <c r="AO13" s="106"/>
      <c r="AP13" s="106"/>
      <c r="AQ13" s="106"/>
      <c r="AR13" s="71"/>
      <c r="AS13" s="106"/>
      <c r="AT13" s="106"/>
      <c r="AU13" s="106"/>
      <c r="AV13" s="106"/>
      <c r="AW13" s="71"/>
      <c r="AX13" s="106"/>
      <c r="AY13" s="106"/>
      <c r="AZ13" s="106"/>
      <c r="BA13" s="106"/>
      <c r="BB13" s="106"/>
      <c r="BC13" s="106"/>
      <c r="BD13" s="66"/>
      <c r="BE13" s="106"/>
      <c r="BF13" s="106"/>
    </row>
    <row r="14" spans="1:58" s="3" customFormat="1" ht="15" x14ac:dyDescent="0.25">
      <c r="A14" s="57"/>
      <c r="B14"/>
      <c r="C14" s="106"/>
      <c r="D14" s="106"/>
      <c r="E14" s="106"/>
      <c r="F14" s="71"/>
      <c r="G14" s="106"/>
      <c r="H14" s="106"/>
      <c r="I14" s="106"/>
      <c r="J14" s="106"/>
      <c r="K14" s="106"/>
      <c r="L14" s="106"/>
      <c r="M14" s="71"/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/>
      <c r="V14" s="83">
        <f t="shared" si="0"/>
        <v>0</v>
      </c>
      <c r="W14" s="99"/>
      <c r="X14" s="106"/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/>
      <c r="AG14" s="83">
        <f t="shared" si="1"/>
        <v>0</v>
      </c>
      <c r="AH14" s="99"/>
      <c r="AI14" s="66"/>
      <c r="AJ14" s="71"/>
      <c r="AK14" s="66"/>
      <c r="AL14" s="106"/>
      <c r="AM14" s="106"/>
      <c r="AN14" s="106"/>
      <c r="AO14" s="106"/>
      <c r="AP14" s="106"/>
      <c r="AQ14" s="106"/>
      <c r="AR14" s="71"/>
      <c r="AS14" s="106"/>
      <c r="AT14" s="106"/>
      <c r="AU14" s="106"/>
      <c r="AV14" s="106"/>
      <c r="AW14" s="71"/>
      <c r="AX14" s="106"/>
      <c r="AY14" s="106"/>
      <c r="AZ14" s="106"/>
      <c r="BA14" s="106"/>
      <c r="BB14" s="106"/>
      <c r="BC14" s="106"/>
      <c r="BD14" s="66"/>
      <c r="BE14" s="106"/>
      <c r="BF14" s="106"/>
    </row>
    <row r="15" spans="1:58" s="3" customFormat="1" ht="15" x14ac:dyDescent="0.25">
      <c r="A15" s="57"/>
      <c r="B15"/>
      <c r="C15" s="106"/>
      <c r="D15" s="106"/>
      <c r="E15" s="106"/>
      <c r="F15" s="71"/>
      <c r="G15" s="106"/>
      <c r="H15" s="106"/>
      <c r="I15" s="106"/>
      <c r="J15" s="106"/>
      <c r="K15" s="106"/>
      <c r="L15" s="106"/>
      <c r="M15" s="71"/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/>
      <c r="V15" s="83">
        <f t="shared" si="0"/>
        <v>0</v>
      </c>
      <c r="W15" s="99"/>
      <c r="X15" s="106"/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/>
      <c r="AG15" s="83">
        <f t="shared" si="1"/>
        <v>0</v>
      </c>
      <c r="AH15" s="99"/>
      <c r="AI15" s="66"/>
      <c r="AJ15" s="71"/>
      <c r="AK15" s="66"/>
      <c r="AL15" s="106"/>
      <c r="AM15" s="106"/>
      <c r="AN15" s="106"/>
      <c r="AO15" s="106"/>
      <c r="AP15" s="106"/>
      <c r="AQ15" s="106"/>
      <c r="AR15" s="71"/>
      <c r="AS15" s="106"/>
      <c r="AT15" s="106"/>
      <c r="AU15" s="106"/>
      <c r="AV15" s="106"/>
      <c r="AW15" s="71"/>
      <c r="AX15" s="106"/>
      <c r="AY15" s="106"/>
      <c r="AZ15" s="106"/>
      <c r="BA15" s="106"/>
      <c r="BB15" s="106"/>
      <c r="BC15" s="106"/>
      <c r="BD15" s="66"/>
      <c r="BE15" s="106"/>
      <c r="BF15" s="106"/>
    </row>
    <row r="16" spans="1:58" s="3" customFormat="1" ht="15" x14ac:dyDescent="0.25">
      <c r="A16" s="57"/>
      <c r="B16"/>
      <c r="C16"/>
      <c r="D16"/>
      <c r="E16"/>
      <c r="F16" s="76"/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80">
        <f>SUM((G16*0.3),(H16*0.25),(I16*0.25),(J16*0.15),(K16*0.05))</f>
        <v>0</v>
      </c>
      <c r="M16" s="79"/>
      <c r="N16" s="106"/>
      <c r="O16" s="106"/>
      <c r="P16" s="106"/>
      <c r="Q16" s="106"/>
      <c r="R16" s="106"/>
      <c r="S16" s="106"/>
      <c r="T16" s="180" t="s">
        <v>42</v>
      </c>
      <c r="U16" s="180"/>
      <c r="V16" s="81">
        <f>SUM(V10:V15)</f>
        <v>0</v>
      </c>
      <c r="W16" s="81">
        <f>(V16/6)/7</f>
        <v>0</v>
      </c>
      <c r="X16" s="106"/>
      <c r="Y16" s="106"/>
      <c r="Z16" s="106"/>
      <c r="AA16" s="106"/>
      <c r="AB16" s="106"/>
      <c r="AC16" s="106"/>
      <c r="AD16" s="106"/>
      <c r="AE16" s="180" t="s">
        <v>42</v>
      </c>
      <c r="AF16" s="180"/>
      <c r="AG16" s="81">
        <f>SUM(AG10:AG15)</f>
        <v>0</v>
      </c>
      <c r="AH16" s="81">
        <f>(AG16/6)/7</f>
        <v>0</v>
      </c>
      <c r="AI16" s="66"/>
      <c r="AJ16" s="82">
        <f>SUM((L16*0.25)+(W16*0.375)+(AH16*0.375))</f>
        <v>0</v>
      </c>
      <c r="AK16" s="66"/>
      <c r="AL16" s="77"/>
      <c r="AM16" s="77"/>
      <c r="AN16" s="77"/>
      <c r="AO16" s="77"/>
      <c r="AP16" s="77"/>
      <c r="AQ16" s="80">
        <f>SUM((AL16*0.1),(AM16*0.1),(AN16*0.3),(AO16*0.3),(AP16*0.2))</f>
        <v>0</v>
      </c>
      <c r="AR16" s="79"/>
      <c r="AS16" s="100"/>
      <c r="AT16" s="78"/>
      <c r="AU16" s="100"/>
      <c r="AV16" s="82">
        <f>AT16-AU16</f>
        <v>0</v>
      </c>
      <c r="AW16" s="98"/>
      <c r="AX16" s="100"/>
      <c r="AY16" s="100"/>
      <c r="AZ16" s="100"/>
      <c r="BA16" s="100"/>
      <c r="BB16" s="100"/>
      <c r="BC16" s="82">
        <f>SUM((AX16*0.25),(AY16*0.25),(AZ16*0.2),(BA16*0.2),(BB16*0.1))</f>
        <v>0</v>
      </c>
      <c r="BD16" s="66"/>
      <c r="BE16" s="81">
        <f>AJ16</f>
        <v>0</v>
      </c>
      <c r="BF16" s="59">
        <v>1</v>
      </c>
    </row>
    <row r="17" spans="1:58" s="15" customFormat="1" ht="15" x14ac:dyDescent="0.25">
      <c r="A17" s="147"/>
      <c r="B17" s="1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</row>
    <row r="18" spans="1:58" s="15" customFormat="1" ht="15" x14ac:dyDescent="0.25">
      <c r="A18" s="147"/>
      <c r="B18" s="1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</row>
    <row r="19" spans="1:58" s="15" customFormat="1" ht="15" x14ac:dyDescent="0.25">
      <c r="A19" s="147"/>
      <c r="B19" s="1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</row>
    <row r="20" spans="1:58" s="15" customFormat="1" ht="15" x14ac:dyDescent="0.25">
      <c r="A20" s="147"/>
      <c r="B20" s="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</row>
    <row r="21" spans="1:58" s="15" customFormat="1" ht="15" x14ac:dyDescent="0.25">
      <c r="A21" s="147"/>
      <c r="B21" s="1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</row>
    <row r="22" spans="1:58" s="15" customFormat="1" ht="15" x14ac:dyDescent="0.25">
      <c r="A22" s="147"/>
      <c r="B22" s="1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</row>
    <row r="23" spans="1:58" s="15" customFormat="1" ht="15" x14ac:dyDescent="0.25">
      <c r="A23" s="147"/>
      <c r="B23" s="1"/>
      <c r="C23" s="1"/>
      <c r="D23" s="1"/>
      <c r="E23" s="1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</row>
    <row r="24" spans="1:58" s="15" customFormat="1" ht="15" x14ac:dyDescent="0.25">
      <c r="A24" s="147"/>
      <c r="B24" s="1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</row>
    <row r="25" spans="1:58" s="15" customFormat="1" ht="15" x14ac:dyDescent="0.25">
      <c r="A25" s="147"/>
      <c r="B25" s="1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</row>
    <row r="26" spans="1:58" s="15" customFormat="1" ht="15" x14ac:dyDescent="0.25">
      <c r="A26" s="147"/>
      <c r="B26" s="1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</row>
    <row r="27" spans="1:58" s="15" customFormat="1" ht="15" x14ac:dyDescent="0.25">
      <c r="A27" s="147"/>
      <c r="B27" s="1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</row>
    <row r="28" spans="1:58" s="15" customFormat="1" ht="15" x14ac:dyDescent="0.25">
      <c r="A28" s="147"/>
      <c r="B28" s="1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</row>
    <row r="29" spans="1:58" s="15" customFormat="1" ht="15" customHeight="1" x14ac:dyDescent="0.25">
      <c r="A29" s="147"/>
      <c r="B29" s="1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</row>
    <row r="30" spans="1:58" s="3" customFormat="1" ht="15" x14ac:dyDescent="0.25">
      <c r="A30" s="59"/>
      <c r="B30" s="59"/>
      <c r="C30"/>
      <c r="D30"/>
      <c r="E30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</row>
    <row r="31" spans="1:58" s="3" customFormat="1" ht="1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</row>
    <row r="32" spans="1:58" s="3" customFormat="1" ht="1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</row>
    <row r="33" spans="1:58" s="3" customFormat="1" ht="1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</row>
    <row r="34" spans="1:58" s="3" customFormat="1" ht="15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</row>
    <row r="35" spans="1:58" s="3" customFormat="1" ht="1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</row>
    <row r="36" spans="1:58" s="3" customFormat="1" ht="1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</row>
    <row r="37" spans="1:58" s="3" customFormat="1" ht="1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</row>
    <row r="38" spans="1:58" s="3" customFormat="1" ht="1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</row>
    <row r="39" spans="1:58" s="3" customFormat="1" ht="1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</row>
    <row r="40" spans="1:58" s="3" customFormat="1" ht="15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</row>
    <row r="41" spans="1:58" s="3" customFormat="1" ht="15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</row>
    <row r="42" spans="1:58" s="3" customFormat="1" ht="15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</row>
    <row r="43" spans="1:58" s="3" customFormat="1" ht="15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</row>
    <row r="44" spans="1:58" s="3" customFormat="1" ht="1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</row>
    <row r="45" spans="1:58" s="3" customFormat="1" ht="1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</row>
    <row r="46" spans="1:58" s="3" customFormat="1" ht="1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</row>
    <row r="47" spans="1:58" s="3" customFormat="1" ht="1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</row>
    <row r="48" spans="1:58" s="3" customFormat="1" ht="1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</row>
    <row r="49" spans="1:58" s="3" customFormat="1" ht="1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</row>
    <row r="50" spans="1:58" s="3" customFormat="1" ht="1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</row>
    <row r="51" spans="1:58" s="3" customFormat="1" ht="1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</row>
    <row r="52" spans="1:58" s="3" customFormat="1" ht="1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</row>
    <row r="53" spans="1:58" s="3" customFormat="1" ht="1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</row>
    <row r="54" spans="1:58" s="3" customFormat="1" ht="1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</row>
    <row r="55" spans="1:58" s="3" customFormat="1" ht="1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</row>
    <row r="56" spans="1:58" s="3" customFormat="1" ht="1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</row>
    <row r="57" spans="1:58" s="3" customFormat="1" ht="15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</row>
    <row r="58" spans="1:58" s="3" customFormat="1" ht="1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</row>
    <row r="59" spans="1:58" s="3" customFormat="1" ht="15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</row>
    <row r="60" spans="1:58" s="3" customFormat="1" ht="15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</row>
    <row r="61" spans="1:58" s="3" customFormat="1" ht="15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</row>
    <row r="62" spans="1:58" s="3" customFormat="1" ht="15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</row>
    <row r="63" spans="1:58" s="3" customFormat="1" ht="15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</row>
    <row r="64" spans="1:58" s="3" customFormat="1" ht="1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</row>
    <row r="65" spans="1:58" s="3" customFormat="1" ht="1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</row>
    <row r="66" spans="1:58" s="3" customFormat="1" ht="15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</row>
    <row r="67" spans="1:58" s="3" customFormat="1" ht="15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</row>
    <row r="68" spans="1:58" s="3" customFormat="1" ht="15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</row>
    <row r="69" spans="1:58" s="3" customFormat="1" ht="15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</row>
    <row r="70" spans="1:58" s="3" customFormat="1" ht="15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</row>
    <row r="71" spans="1:58" s="3" customFormat="1" ht="15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</row>
    <row r="72" spans="1:58" s="3" customFormat="1" ht="15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</row>
    <row r="73" spans="1:58" s="3" customFormat="1" ht="15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</row>
    <row r="74" spans="1:58" s="3" customFormat="1" ht="1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</row>
    <row r="75" spans="1:58" s="3" customFormat="1" ht="15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</row>
    <row r="76" spans="1:58" s="3" customFormat="1" ht="15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</row>
    <row r="77" spans="1:58" s="3" customFormat="1" ht="15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</row>
    <row r="78" spans="1:58" s="3" customFormat="1" ht="15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</row>
    <row r="79" spans="1:58" s="3" customFormat="1" ht="1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</row>
    <row r="80" spans="1:58" s="3" customFormat="1" ht="15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</row>
    <row r="81" spans="1:58" s="3" customFormat="1" ht="15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</row>
    <row r="82" spans="1:58" s="3" customFormat="1" ht="15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</row>
    <row r="83" spans="1:58" s="3" customFormat="1" ht="15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</row>
    <row r="84" spans="1:58" s="3" customFormat="1" ht="15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</row>
    <row r="85" spans="1:58" s="3" customFormat="1" ht="15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</row>
    <row r="86" spans="1:58" s="3" customFormat="1" ht="15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</row>
    <row r="87" spans="1:58" s="3" customFormat="1" ht="15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</row>
    <row r="88" spans="1:58" s="3" customFormat="1" ht="15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</row>
    <row r="89" spans="1:58" s="3" customFormat="1" ht="15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</row>
    <row r="90" spans="1:58" s="3" customFormat="1" ht="15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</row>
    <row r="91" spans="1:58" s="3" customFormat="1" ht="15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</row>
    <row r="92" spans="1:58" s="3" customFormat="1" ht="15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</row>
    <row r="93" spans="1:58" s="3" customFormat="1" ht="15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</row>
    <row r="94" spans="1:58" s="3" customFormat="1" ht="15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</row>
    <row r="95" spans="1:58" s="3" customFormat="1" ht="15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</row>
    <row r="96" spans="1:58" s="3" customFormat="1" ht="15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</row>
    <row r="97" spans="1:58" s="3" customFormat="1" ht="15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</row>
    <row r="98" spans="1:58" s="3" customFormat="1" ht="15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</row>
    <row r="99" spans="1:58" s="3" customFormat="1" ht="15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</row>
    <row r="100" spans="1:58" s="3" customFormat="1" ht="15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</row>
    <row r="101" spans="1:58" s="3" customFormat="1" ht="15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</row>
    <row r="102" spans="1:58" s="3" customFormat="1" ht="15" x14ac:dyDescent="0.2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</row>
    <row r="103" spans="1:58" s="3" customFormat="1" ht="15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</row>
    <row r="104" spans="1:58" s="3" customFormat="1" ht="15" x14ac:dyDescent="0.2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</row>
    <row r="105" spans="1:58" s="3" customFormat="1" ht="15" x14ac:dyDescent="0.2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</row>
    <row r="106" spans="1:58" s="3" customFormat="1" ht="15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</row>
    <row r="107" spans="1:58" s="3" customFormat="1" ht="15" x14ac:dyDescent="0.2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</row>
    <row r="108" spans="1:58" s="3" customFormat="1" ht="15" x14ac:dyDescent="0.25">
      <c r="AI108" s="15"/>
      <c r="AJ108" s="15"/>
    </row>
    <row r="109" spans="1:58" s="3" customFormat="1" ht="15" x14ac:dyDescent="0.25">
      <c r="AI109" s="15"/>
      <c r="AJ109" s="15"/>
    </row>
    <row r="110" spans="1:58" s="3" customFormat="1" ht="15" x14ac:dyDescent="0.25">
      <c r="AI110" s="15"/>
      <c r="AJ110" s="15"/>
    </row>
    <row r="111" spans="1:58" s="3" customFormat="1" ht="15" x14ac:dyDescent="0.25">
      <c r="AI111" s="15"/>
      <c r="AJ111" s="15"/>
    </row>
    <row r="112" spans="1:58" s="3" customFormat="1" ht="15" x14ac:dyDescent="0.25">
      <c r="AI112" s="15"/>
      <c r="AJ112" s="15"/>
    </row>
    <row r="113" spans="35:36" s="3" customFormat="1" ht="15" x14ac:dyDescent="0.25">
      <c r="AI113" s="15"/>
      <c r="AJ113" s="15"/>
    </row>
    <row r="114" spans="35:36" s="3" customFormat="1" ht="15" x14ac:dyDescent="0.25">
      <c r="AI114" s="15"/>
      <c r="AJ114" s="15"/>
    </row>
    <row r="115" spans="35:36" s="3" customFormat="1" ht="15" x14ac:dyDescent="0.25">
      <c r="AI115" s="15"/>
      <c r="AJ115" s="15"/>
    </row>
    <row r="116" spans="35:36" s="3" customFormat="1" ht="15" x14ac:dyDescent="0.25">
      <c r="AI116" s="15"/>
      <c r="AJ116" s="15"/>
    </row>
    <row r="117" spans="35:36" s="3" customFormat="1" ht="15" x14ac:dyDescent="0.25">
      <c r="AI117" s="15"/>
      <c r="AJ117" s="15"/>
    </row>
    <row r="118" spans="35:36" s="3" customFormat="1" ht="15" x14ac:dyDescent="0.25">
      <c r="AI118" s="15"/>
      <c r="AJ118" s="15"/>
    </row>
    <row r="119" spans="35:36" s="3" customFormat="1" ht="15" x14ac:dyDescent="0.25">
      <c r="AI119" s="15"/>
      <c r="AJ119" s="15"/>
    </row>
  </sheetData>
  <mergeCells count="9">
    <mergeCell ref="AX8:AY8"/>
    <mergeCell ref="T16:U16"/>
    <mergeCell ref="AE16:AF16"/>
    <mergeCell ref="A3:B3"/>
    <mergeCell ref="A5:B5"/>
    <mergeCell ref="G5:H5"/>
    <mergeCell ref="N5:O5"/>
    <mergeCell ref="Y5:Z5"/>
    <mergeCell ref="AL5:AM5"/>
  </mergeCells>
  <pageMargins left="0.25" right="0.25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5"/>
  <sheetViews>
    <sheetView zoomScale="80" zoomScaleNormal="80" zoomScalePageLayoutView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0" sqref="A20:E27"/>
    </sheetView>
  </sheetViews>
  <sheetFormatPr defaultColWidth="8.85546875" defaultRowHeight="12.75" x14ac:dyDescent="0.2"/>
  <cols>
    <col min="1" max="1" width="5.42578125" customWidth="1"/>
    <col min="2" max="2" width="21.28515625" customWidth="1"/>
    <col min="3" max="3" width="21.42578125" customWidth="1"/>
    <col min="4" max="4" width="22.85546875" customWidth="1"/>
    <col min="5" max="5" width="14.85546875" customWidth="1"/>
    <col min="6" max="6" width="3.85546875" customWidth="1"/>
    <col min="7" max="12" width="7.42578125" customWidth="1"/>
    <col min="13" max="13" width="3.42578125" customWidth="1"/>
    <col min="14" max="21" width="5.7109375" customWidth="1"/>
    <col min="22" max="22" width="9.7109375" customWidth="1"/>
    <col min="23" max="23" width="6.42578125" customWidth="1"/>
    <col min="24" max="24" width="3.140625" customWidth="1"/>
    <col min="25" max="32" width="5.7109375" customWidth="1"/>
    <col min="33" max="33" width="10.85546875" customWidth="1"/>
    <col min="34" max="34" width="6.42578125" customWidth="1"/>
    <col min="35" max="35" width="3.140625" style="1" customWidth="1"/>
    <col min="36" max="37" width="13.85546875" style="1" customWidth="1"/>
    <col min="38" max="40" width="15.85546875" hidden="1" customWidth="1"/>
    <col min="41" max="59" width="0" hidden="1" customWidth="1"/>
  </cols>
  <sheetData>
    <row r="1" spans="1:59" s="3" customFormat="1" ht="15.75" x14ac:dyDescent="0.25">
      <c r="A1" s="104" t="str">
        <f>CompDetail!A1</f>
        <v>QLD State Vaulting Championship</v>
      </c>
      <c r="C1" s="85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</row>
    <row r="2" spans="1:59" s="3" customFormat="1" ht="15.75" x14ac:dyDescent="0.25">
      <c r="A2" s="18"/>
      <c r="C2" s="87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05"/>
      <c r="V2" s="59"/>
      <c r="W2" s="59"/>
      <c r="X2" s="105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</row>
    <row r="3" spans="1:59" s="3" customFormat="1" ht="15.75" x14ac:dyDescent="0.25">
      <c r="A3" s="177" t="str">
        <f>CompDetail!A3</f>
        <v>8 - 9 July 2017</v>
      </c>
      <c r="B3" s="17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05"/>
      <c r="O3" s="59"/>
      <c r="P3" s="59"/>
      <c r="Q3" s="105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87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</row>
    <row r="4" spans="1:59" s="3" customFormat="1" ht="15.75" x14ac:dyDescent="0.25">
      <c r="A4" s="104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</row>
    <row r="5" spans="1:59" s="3" customFormat="1" ht="15.75" x14ac:dyDescent="0.25">
      <c r="A5" s="104" t="s">
        <v>96</v>
      </c>
      <c r="B5" s="104"/>
      <c r="C5" s="59"/>
      <c r="D5" s="59"/>
      <c r="E5" s="59"/>
      <c r="F5" s="59"/>
      <c r="G5" s="182" t="s">
        <v>43</v>
      </c>
      <c r="H5" s="182"/>
      <c r="I5" s="105"/>
      <c r="J5" s="105"/>
      <c r="K5" s="105"/>
      <c r="L5" s="105"/>
      <c r="M5" s="105"/>
      <c r="N5" s="182" t="s">
        <v>44</v>
      </c>
      <c r="O5" s="182"/>
      <c r="P5" s="59"/>
      <c r="Q5" s="59"/>
      <c r="R5" s="105"/>
      <c r="S5" s="59"/>
      <c r="T5" s="105"/>
      <c r="U5" s="59"/>
      <c r="V5" s="59"/>
      <c r="W5" s="59"/>
      <c r="X5" s="59"/>
      <c r="Y5" s="182" t="s">
        <v>48</v>
      </c>
      <c r="Z5" s="182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182" t="s">
        <v>43</v>
      </c>
      <c r="AN5" s="182"/>
      <c r="AO5" s="105"/>
      <c r="AP5" s="105"/>
      <c r="AQ5" s="105"/>
      <c r="AR5" s="105"/>
      <c r="AS5" s="105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</row>
    <row r="6" spans="1:59" s="3" customFormat="1" ht="15.75" x14ac:dyDescent="0.25">
      <c r="A6" s="104" t="s">
        <v>82</v>
      </c>
      <c r="B6" s="105">
        <v>15</v>
      </c>
      <c r="C6" s="59" t="s">
        <v>132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pans="1:59" s="3" customFormat="1" ht="15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 t="s">
        <v>35</v>
      </c>
      <c r="X7" s="64"/>
      <c r="Y7" s="59"/>
      <c r="Z7" s="59"/>
      <c r="AA7" s="59"/>
      <c r="AB7" s="59"/>
      <c r="AC7" s="59"/>
      <c r="AD7" s="59"/>
      <c r="AE7" s="59"/>
      <c r="AF7" s="59"/>
      <c r="AG7" s="59"/>
      <c r="AH7" s="60" t="s">
        <v>35</v>
      </c>
      <c r="AI7" s="65"/>
      <c r="AJ7" s="60" t="s">
        <v>79</v>
      </c>
      <c r="AK7" s="60"/>
      <c r="AL7" s="65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6"/>
      <c r="BF7" s="60" t="s">
        <v>50</v>
      </c>
      <c r="BG7" s="59"/>
    </row>
    <row r="8" spans="1:59" s="3" customFormat="1" ht="15" x14ac:dyDescent="0.25">
      <c r="A8" s="60" t="s">
        <v>51</v>
      </c>
      <c r="B8" s="60" t="s">
        <v>52</v>
      </c>
      <c r="C8" s="60" t="s">
        <v>92</v>
      </c>
      <c r="D8" s="60" t="s">
        <v>53</v>
      </c>
      <c r="E8" s="60" t="s">
        <v>54</v>
      </c>
      <c r="F8" s="67"/>
      <c r="G8" s="60" t="s">
        <v>53</v>
      </c>
      <c r="H8" s="60"/>
      <c r="I8" s="60"/>
      <c r="J8" s="60"/>
      <c r="K8" s="60"/>
      <c r="L8" s="60"/>
      <c r="M8" s="67"/>
      <c r="N8" s="60" t="s">
        <v>56</v>
      </c>
      <c r="O8" s="60" t="s">
        <v>57</v>
      </c>
      <c r="P8" s="60" t="s">
        <v>36</v>
      </c>
      <c r="Q8" s="60" t="s">
        <v>37</v>
      </c>
      <c r="R8" s="60" t="s">
        <v>38</v>
      </c>
      <c r="S8" s="60" t="s">
        <v>39</v>
      </c>
      <c r="T8" s="60" t="s">
        <v>58</v>
      </c>
      <c r="U8" s="60" t="s">
        <v>40</v>
      </c>
      <c r="V8" s="60" t="s">
        <v>78</v>
      </c>
      <c r="W8" s="60" t="s">
        <v>41</v>
      </c>
      <c r="X8" s="64"/>
      <c r="Y8" s="60" t="s">
        <v>56</v>
      </c>
      <c r="Z8" s="60" t="s">
        <v>57</v>
      </c>
      <c r="AA8" s="60" t="s">
        <v>36</v>
      </c>
      <c r="AB8" s="60" t="s">
        <v>37</v>
      </c>
      <c r="AC8" s="60" t="s">
        <v>38</v>
      </c>
      <c r="AD8" s="60" t="s">
        <v>39</v>
      </c>
      <c r="AE8" s="60" t="s">
        <v>58</v>
      </c>
      <c r="AF8" s="60" t="s">
        <v>40</v>
      </c>
      <c r="AG8" s="60" t="s">
        <v>78</v>
      </c>
      <c r="AH8" s="60" t="s">
        <v>41</v>
      </c>
      <c r="AI8" s="65"/>
      <c r="AJ8" s="60" t="s">
        <v>59</v>
      </c>
      <c r="AK8" s="60" t="s">
        <v>124</v>
      </c>
      <c r="AL8" s="65"/>
      <c r="AM8" s="60" t="s">
        <v>53</v>
      </c>
      <c r="AN8" s="60"/>
      <c r="AO8" s="60"/>
      <c r="AP8" s="60"/>
      <c r="AQ8" s="60"/>
      <c r="AR8" s="60"/>
      <c r="AS8" s="67"/>
      <c r="AT8" s="68" t="s">
        <v>32</v>
      </c>
      <c r="AU8" s="60"/>
      <c r="AV8" s="69" t="s">
        <v>29</v>
      </c>
      <c r="AW8" s="70" t="s">
        <v>32</v>
      </c>
      <c r="AX8" s="67"/>
      <c r="AY8" s="179" t="s">
        <v>33</v>
      </c>
      <c r="AZ8" s="179"/>
      <c r="BA8" s="59"/>
      <c r="BB8" s="59"/>
      <c r="BC8" s="59"/>
      <c r="BD8" s="59"/>
      <c r="BE8" s="65"/>
      <c r="BF8" s="60" t="s">
        <v>61</v>
      </c>
      <c r="BG8" s="60" t="s">
        <v>62</v>
      </c>
    </row>
    <row r="9" spans="1:59" s="3" customFormat="1" ht="15" x14ac:dyDescent="0.25">
      <c r="A9" s="59"/>
      <c r="B9" s="59"/>
      <c r="C9" s="59"/>
      <c r="D9" s="59"/>
      <c r="E9" s="59"/>
      <c r="F9" s="71"/>
      <c r="G9" s="72" t="s">
        <v>16</v>
      </c>
      <c r="H9" s="72" t="s">
        <v>17</v>
      </c>
      <c r="I9" s="72" t="s">
        <v>18</v>
      </c>
      <c r="J9" s="72" t="s">
        <v>19</v>
      </c>
      <c r="K9" s="72" t="s">
        <v>20</v>
      </c>
      <c r="L9" s="72" t="s">
        <v>53</v>
      </c>
      <c r="M9" s="71"/>
      <c r="N9" s="59"/>
      <c r="O9" s="59"/>
      <c r="P9" s="59"/>
      <c r="Q9" s="59"/>
      <c r="R9" s="59"/>
      <c r="S9" s="59"/>
      <c r="T9" s="59"/>
      <c r="U9" s="59"/>
      <c r="V9" s="59"/>
      <c r="W9" s="59"/>
      <c r="X9" s="106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6"/>
      <c r="AJ9" s="59"/>
      <c r="AK9" s="59"/>
      <c r="AL9" s="66"/>
      <c r="AM9" s="72" t="s">
        <v>16</v>
      </c>
      <c r="AN9" s="72" t="s">
        <v>17</v>
      </c>
      <c r="AO9" s="72" t="s">
        <v>18</v>
      </c>
      <c r="AP9" s="72" t="s">
        <v>19</v>
      </c>
      <c r="AQ9" s="72" t="s">
        <v>20</v>
      </c>
      <c r="AR9" s="72" t="s">
        <v>53</v>
      </c>
      <c r="AS9" s="71"/>
      <c r="AT9" s="62" t="s">
        <v>63</v>
      </c>
      <c r="AU9" s="62" t="s">
        <v>32</v>
      </c>
      <c r="AV9" s="72" t="s">
        <v>28</v>
      </c>
      <c r="AW9" s="73" t="s">
        <v>34</v>
      </c>
      <c r="AX9" s="71"/>
      <c r="AY9" s="72" t="s">
        <v>21</v>
      </c>
      <c r="AZ9" s="72" t="s">
        <v>22</v>
      </c>
      <c r="BA9" s="72" t="s">
        <v>23</v>
      </c>
      <c r="BB9" s="72" t="s">
        <v>24</v>
      </c>
      <c r="BC9" s="72" t="s">
        <v>25</v>
      </c>
      <c r="BD9" s="72" t="s">
        <v>60</v>
      </c>
      <c r="BE9" s="66"/>
      <c r="BF9" s="59"/>
      <c r="BG9" s="59"/>
    </row>
    <row r="10" spans="1:59" s="3" customFormat="1" ht="15" x14ac:dyDescent="0.25">
      <c r="A10" s="57"/>
      <c r="B10" t="s">
        <v>178</v>
      </c>
      <c r="C10" s="106"/>
      <c r="D10" s="106"/>
      <c r="E10" s="106"/>
      <c r="F10" s="71"/>
      <c r="G10" s="150"/>
      <c r="H10" s="150"/>
      <c r="I10" s="150"/>
      <c r="J10" s="150"/>
      <c r="K10" s="150"/>
      <c r="L10" s="150"/>
      <c r="M10" s="71"/>
      <c r="N10" s="100">
        <v>5.2</v>
      </c>
      <c r="O10" s="100">
        <v>6.8</v>
      </c>
      <c r="P10" s="100">
        <v>8</v>
      </c>
      <c r="Q10" s="100">
        <v>5.8</v>
      </c>
      <c r="R10" s="100">
        <v>6.2</v>
      </c>
      <c r="S10" s="100">
        <v>6.3</v>
      </c>
      <c r="T10" s="100">
        <v>6.3</v>
      </c>
      <c r="U10" s="100">
        <v>5</v>
      </c>
      <c r="V10" s="83">
        <f t="shared" ref="V10:V15" si="0">SUM(N10:U10)</f>
        <v>49.599999999999994</v>
      </c>
      <c r="W10" s="99"/>
      <c r="X10" s="150"/>
      <c r="Y10" s="100">
        <v>5.5</v>
      </c>
      <c r="Z10" s="100">
        <v>7</v>
      </c>
      <c r="AA10" s="100">
        <v>7</v>
      </c>
      <c r="AB10" s="100">
        <v>6.5</v>
      </c>
      <c r="AC10" s="100">
        <v>6.2</v>
      </c>
      <c r="AD10" s="100">
        <v>6</v>
      </c>
      <c r="AE10" s="100">
        <v>7.5</v>
      </c>
      <c r="AF10" s="100">
        <v>7</v>
      </c>
      <c r="AG10" s="83">
        <f t="shared" ref="AG10:AG15" si="1">SUM(Y10:AF10)</f>
        <v>52.7</v>
      </c>
      <c r="AH10" s="99"/>
      <c r="AI10" s="66"/>
      <c r="AJ10" s="71"/>
      <c r="AK10" s="155"/>
      <c r="AL10" s="101"/>
      <c r="AM10" s="150"/>
      <c r="AN10" s="150"/>
      <c r="AO10" s="150"/>
      <c r="AP10" s="150"/>
      <c r="AQ10" s="150"/>
      <c r="AR10" s="150"/>
      <c r="AS10" s="71"/>
      <c r="AT10" s="97"/>
      <c r="AU10" s="97"/>
      <c r="AV10" s="97"/>
      <c r="AW10" s="97"/>
      <c r="AX10" s="98"/>
      <c r="AY10" s="97"/>
      <c r="AZ10" s="97"/>
      <c r="BA10" s="97"/>
      <c r="BB10" s="97"/>
      <c r="BC10" s="97"/>
      <c r="BD10" s="99"/>
      <c r="BE10" s="66"/>
      <c r="BF10" s="99"/>
      <c r="BG10" s="150"/>
    </row>
    <row r="11" spans="1:59" s="3" customFormat="1" ht="15" x14ac:dyDescent="0.25">
      <c r="A11" s="57"/>
      <c r="B11" s="174" t="s">
        <v>186</v>
      </c>
      <c r="C11" s="106"/>
      <c r="D11" s="106"/>
      <c r="E11" s="106"/>
      <c r="F11" s="71"/>
      <c r="G11" s="150"/>
      <c r="H11" s="150"/>
      <c r="I11" s="150"/>
      <c r="J11" s="150"/>
      <c r="K11" s="150"/>
      <c r="L11" s="150"/>
      <c r="M11" s="71"/>
      <c r="N11" s="100">
        <v>4</v>
      </c>
      <c r="O11" s="100">
        <v>5.5</v>
      </c>
      <c r="P11" s="100">
        <v>5.5</v>
      </c>
      <c r="Q11" s="100">
        <v>6</v>
      </c>
      <c r="R11" s="100">
        <v>5.5</v>
      </c>
      <c r="S11" s="100">
        <v>5.3</v>
      </c>
      <c r="T11" s="100">
        <v>5.2</v>
      </c>
      <c r="U11" s="100">
        <v>4.8</v>
      </c>
      <c r="V11" s="83">
        <f t="shared" si="0"/>
        <v>41.8</v>
      </c>
      <c r="W11" s="99"/>
      <c r="X11" s="150"/>
      <c r="Y11" s="100">
        <v>2</v>
      </c>
      <c r="Z11" s="100">
        <v>4.5</v>
      </c>
      <c r="AA11" s="100">
        <v>4</v>
      </c>
      <c r="AB11" s="100">
        <v>5.5</v>
      </c>
      <c r="AC11" s="100">
        <v>5.2</v>
      </c>
      <c r="AD11" s="100">
        <v>5</v>
      </c>
      <c r="AE11" s="100">
        <v>4.8</v>
      </c>
      <c r="AF11" s="100">
        <v>6</v>
      </c>
      <c r="AG11" s="83">
        <f t="shared" si="1"/>
        <v>37</v>
      </c>
      <c r="AH11" s="99"/>
      <c r="AI11" s="66"/>
      <c r="AJ11" s="71"/>
      <c r="AK11" s="155"/>
      <c r="AL11" s="66"/>
      <c r="AM11" s="150"/>
      <c r="AN11" s="150"/>
      <c r="AO11" s="150"/>
      <c r="AP11" s="150"/>
      <c r="AQ11" s="150"/>
      <c r="AR11" s="150"/>
      <c r="AS11" s="71"/>
      <c r="AT11" s="150"/>
      <c r="AU11" s="150"/>
      <c r="AV11" s="150"/>
      <c r="AW11" s="150"/>
      <c r="AX11" s="71"/>
      <c r="AY11" s="150"/>
      <c r="AZ11" s="150"/>
      <c r="BA11" s="150"/>
      <c r="BB11" s="150"/>
      <c r="BC11" s="150"/>
      <c r="BD11" s="150"/>
      <c r="BE11" s="66"/>
      <c r="BF11" s="150"/>
      <c r="BG11" s="150"/>
    </row>
    <row r="12" spans="1:59" s="3" customFormat="1" ht="15" x14ac:dyDescent="0.25">
      <c r="A12" s="57"/>
      <c r="B12" t="s">
        <v>187</v>
      </c>
      <c r="C12" s="106"/>
      <c r="D12" s="106"/>
      <c r="E12" s="106"/>
      <c r="F12" s="71"/>
      <c r="G12" s="150"/>
      <c r="H12" s="150"/>
      <c r="I12" s="150"/>
      <c r="J12" s="150"/>
      <c r="K12" s="150"/>
      <c r="L12" s="150"/>
      <c r="M12" s="71"/>
      <c r="N12" s="100">
        <v>4.9000000000000004</v>
      </c>
      <c r="O12" s="100">
        <v>5.5</v>
      </c>
      <c r="P12" s="100">
        <v>5.7</v>
      </c>
      <c r="Q12" s="100">
        <v>5.5</v>
      </c>
      <c r="R12" s="100">
        <v>5.3</v>
      </c>
      <c r="S12" s="100">
        <v>5</v>
      </c>
      <c r="T12" s="100">
        <v>3.3</v>
      </c>
      <c r="U12" s="100">
        <v>5</v>
      </c>
      <c r="V12" s="83">
        <f t="shared" si="0"/>
        <v>40.200000000000003</v>
      </c>
      <c r="W12" s="99"/>
      <c r="X12" s="150"/>
      <c r="Y12" s="100">
        <v>5</v>
      </c>
      <c r="Z12" s="100">
        <v>6</v>
      </c>
      <c r="AA12" s="100">
        <v>5.5</v>
      </c>
      <c r="AB12" s="100">
        <v>5.5</v>
      </c>
      <c r="AC12" s="100">
        <v>4.5</v>
      </c>
      <c r="AD12" s="100">
        <v>5</v>
      </c>
      <c r="AE12" s="100">
        <v>4.5</v>
      </c>
      <c r="AF12" s="100">
        <v>6.5</v>
      </c>
      <c r="AG12" s="83">
        <f t="shared" si="1"/>
        <v>42.5</v>
      </c>
      <c r="AH12" s="99"/>
      <c r="AI12" s="66"/>
      <c r="AJ12" s="71"/>
      <c r="AK12" s="155"/>
      <c r="AL12" s="66"/>
      <c r="AM12" s="150"/>
      <c r="AN12" s="150"/>
      <c r="AO12" s="150"/>
      <c r="AP12" s="150"/>
      <c r="AQ12" s="150"/>
      <c r="AR12" s="150"/>
      <c r="AS12" s="71"/>
      <c r="AT12" s="150"/>
      <c r="AU12" s="150"/>
      <c r="AV12" s="150"/>
      <c r="AW12" s="150"/>
      <c r="AX12" s="71"/>
      <c r="AY12" s="150"/>
      <c r="AZ12" s="150"/>
      <c r="BA12" s="150"/>
      <c r="BB12" s="150"/>
      <c r="BC12" s="150"/>
      <c r="BD12" s="150"/>
      <c r="BE12" s="66"/>
      <c r="BF12" s="150"/>
      <c r="BG12" s="150"/>
    </row>
    <row r="13" spans="1:59" s="3" customFormat="1" ht="15" x14ac:dyDescent="0.25">
      <c r="A13" s="57"/>
      <c r="B13" t="s">
        <v>188</v>
      </c>
      <c r="C13" s="106"/>
      <c r="D13" s="106"/>
      <c r="E13" s="106"/>
      <c r="F13" s="71"/>
      <c r="G13" s="150"/>
      <c r="H13" s="150"/>
      <c r="I13" s="150"/>
      <c r="J13" s="150"/>
      <c r="K13" s="150"/>
      <c r="L13" s="150"/>
      <c r="M13" s="71"/>
      <c r="N13" s="100">
        <v>5.5</v>
      </c>
      <c r="O13" s="100">
        <v>5.3</v>
      </c>
      <c r="P13" s="100">
        <v>4.5</v>
      </c>
      <c r="Q13" s="100">
        <v>6</v>
      </c>
      <c r="R13" s="100">
        <v>5.5</v>
      </c>
      <c r="S13" s="100">
        <v>5.5</v>
      </c>
      <c r="T13" s="100">
        <v>6.5</v>
      </c>
      <c r="U13" s="100">
        <v>5</v>
      </c>
      <c r="V13" s="83">
        <f t="shared" si="0"/>
        <v>43.8</v>
      </c>
      <c r="W13" s="99"/>
      <c r="X13" s="150"/>
      <c r="Y13" s="100">
        <v>6</v>
      </c>
      <c r="Z13" s="100">
        <v>5.5</v>
      </c>
      <c r="AA13" s="100">
        <v>5.5</v>
      </c>
      <c r="AB13" s="100">
        <v>6</v>
      </c>
      <c r="AC13" s="100">
        <v>5</v>
      </c>
      <c r="AD13" s="100">
        <v>5.5</v>
      </c>
      <c r="AE13" s="100">
        <v>6</v>
      </c>
      <c r="AF13" s="100">
        <v>5.5</v>
      </c>
      <c r="AG13" s="83">
        <f t="shared" si="1"/>
        <v>45</v>
      </c>
      <c r="AH13" s="99"/>
      <c r="AI13" s="66"/>
      <c r="AJ13" s="71"/>
      <c r="AK13" s="155"/>
      <c r="AL13" s="66"/>
      <c r="AM13" s="150"/>
      <c r="AN13" s="150"/>
      <c r="AO13" s="150"/>
      <c r="AP13" s="150"/>
      <c r="AQ13" s="150"/>
      <c r="AR13" s="150"/>
      <c r="AS13" s="71"/>
      <c r="AT13" s="150"/>
      <c r="AU13" s="150"/>
      <c r="AV13" s="150"/>
      <c r="AW13" s="150"/>
      <c r="AX13" s="71"/>
      <c r="AY13" s="150"/>
      <c r="AZ13" s="150"/>
      <c r="BA13" s="150"/>
      <c r="BB13" s="150"/>
      <c r="BC13" s="150"/>
      <c r="BD13" s="150"/>
      <c r="BE13" s="66"/>
      <c r="BF13" s="150"/>
      <c r="BG13" s="150"/>
    </row>
    <row r="14" spans="1:59" s="3" customFormat="1" ht="15" x14ac:dyDescent="0.25">
      <c r="A14" s="57"/>
      <c r="B14" s="174" t="s">
        <v>189</v>
      </c>
      <c r="C14" s="106"/>
      <c r="D14" s="106"/>
      <c r="E14" s="106"/>
      <c r="F14" s="71"/>
      <c r="G14" s="150"/>
      <c r="H14" s="150"/>
      <c r="I14" s="150"/>
      <c r="J14" s="150"/>
      <c r="K14" s="150"/>
      <c r="L14" s="150"/>
      <c r="M14" s="71"/>
      <c r="N14" s="100">
        <v>4.8</v>
      </c>
      <c r="O14" s="100">
        <v>4.5</v>
      </c>
      <c r="P14" s="100">
        <v>4.5</v>
      </c>
      <c r="Q14" s="100">
        <v>5.5</v>
      </c>
      <c r="R14" s="100">
        <v>5</v>
      </c>
      <c r="S14" s="100">
        <v>4.8</v>
      </c>
      <c r="T14" s="100">
        <v>5.5</v>
      </c>
      <c r="U14" s="100">
        <v>4.5</v>
      </c>
      <c r="V14" s="83">
        <f t="shared" si="0"/>
        <v>39.1</v>
      </c>
      <c r="W14" s="99"/>
      <c r="X14" s="150"/>
      <c r="Y14" s="100">
        <v>4.5</v>
      </c>
      <c r="Z14" s="100">
        <v>5</v>
      </c>
      <c r="AA14" s="100">
        <v>4</v>
      </c>
      <c r="AB14" s="100">
        <v>5.5</v>
      </c>
      <c r="AC14" s="100">
        <v>4</v>
      </c>
      <c r="AD14" s="100">
        <v>4</v>
      </c>
      <c r="AE14" s="100">
        <v>4</v>
      </c>
      <c r="AF14" s="100">
        <v>6</v>
      </c>
      <c r="AG14" s="83">
        <f t="shared" si="1"/>
        <v>37</v>
      </c>
      <c r="AH14" s="99"/>
      <c r="AI14" s="66"/>
      <c r="AJ14" s="71"/>
      <c r="AK14" s="155"/>
      <c r="AL14" s="66"/>
      <c r="AM14" s="150"/>
      <c r="AN14" s="150"/>
      <c r="AO14" s="150"/>
      <c r="AP14" s="150"/>
      <c r="AQ14" s="150"/>
      <c r="AR14" s="150"/>
      <c r="AS14" s="71"/>
      <c r="AT14" s="150"/>
      <c r="AU14" s="150"/>
      <c r="AV14" s="150"/>
      <c r="AW14" s="150"/>
      <c r="AX14" s="71"/>
      <c r="AY14" s="150"/>
      <c r="AZ14" s="150"/>
      <c r="BA14" s="150"/>
      <c r="BB14" s="150"/>
      <c r="BC14" s="150"/>
      <c r="BD14" s="150"/>
      <c r="BE14" s="66"/>
      <c r="BF14" s="150"/>
      <c r="BG14" s="150"/>
    </row>
    <row r="15" spans="1:59" s="3" customFormat="1" ht="15" x14ac:dyDescent="0.25">
      <c r="A15" s="57"/>
      <c r="B15" s="174" t="s">
        <v>190</v>
      </c>
      <c r="C15" s="106"/>
      <c r="D15" s="106"/>
      <c r="E15" s="106"/>
      <c r="F15" s="71"/>
      <c r="G15" s="150"/>
      <c r="H15" s="150"/>
      <c r="I15" s="150"/>
      <c r="J15" s="150"/>
      <c r="K15" s="150"/>
      <c r="L15" s="150"/>
      <c r="M15" s="71"/>
      <c r="N15" s="100">
        <v>5</v>
      </c>
      <c r="O15" s="100">
        <v>4.5</v>
      </c>
      <c r="P15" s="100">
        <v>4.5</v>
      </c>
      <c r="Q15" s="100">
        <v>6</v>
      </c>
      <c r="R15" s="100">
        <v>5.5</v>
      </c>
      <c r="S15" s="100">
        <v>5.5</v>
      </c>
      <c r="T15" s="100">
        <v>4.8</v>
      </c>
      <c r="U15" s="100">
        <v>4</v>
      </c>
      <c r="V15" s="83">
        <f t="shared" si="0"/>
        <v>39.799999999999997</v>
      </c>
      <c r="W15" s="99"/>
      <c r="X15" s="150"/>
      <c r="Y15" s="100">
        <v>5.5</v>
      </c>
      <c r="Z15" s="100">
        <v>6</v>
      </c>
      <c r="AA15" s="100">
        <v>5</v>
      </c>
      <c r="AB15" s="100">
        <v>6</v>
      </c>
      <c r="AC15" s="100">
        <v>5</v>
      </c>
      <c r="AD15" s="100">
        <v>5</v>
      </c>
      <c r="AE15" s="100">
        <v>4.5</v>
      </c>
      <c r="AF15" s="100">
        <v>4.5</v>
      </c>
      <c r="AG15" s="83">
        <f t="shared" si="1"/>
        <v>41.5</v>
      </c>
      <c r="AH15" s="99"/>
      <c r="AI15" s="66"/>
      <c r="AJ15" s="71"/>
      <c r="AK15" s="155"/>
      <c r="AL15" s="66"/>
      <c r="AM15" s="150"/>
      <c r="AN15" s="150"/>
      <c r="AO15" s="150"/>
      <c r="AP15" s="150"/>
      <c r="AQ15" s="150"/>
      <c r="AR15" s="150"/>
      <c r="AS15" s="71"/>
      <c r="AT15" s="150"/>
      <c r="AU15" s="150"/>
      <c r="AV15" s="150"/>
      <c r="AW15" s="150"/>
      <c r="AX15" s="71"/>
      <c r="AY15" s="150"/>
      <c r="AZ15" s="150"/>
      <c r="BA15" s="150"/>
      <c r="BB15" s="150"/>
      <c r="BC15" s="150"/>
      <c r="BD15" s="150"/>
      <c r="BE15" s="66"/>
      <c r="BF15" s="150"/>
      <c r="BG15" s="150"/>
    </row>
    <row r="16" spans="1:59" s="3" customFormat="1" ht="15" x14ac:dyDescent="0.25">
      <c r="A16" s="57"/>
      <c r="B16"/>
      <c r="C16" t="s">
        <v>144</v>
      </c>
      <c r="D16" t="s">
        <v>153</v>
      </c>
      <c r="E16" t="s">
        <v>143</v>
      </c>
      <c r="F16" s="59"/>
      <c r="G16" s="77">
        <v>5.8</v>
      </c>
      <c r="H16" s="77">
        <v>5.5</v>
      </c>
      <c r="I16" s="77">
        <v>6</v>
      </c>
      <c r="J16" s="77">
        <v>7</v>
      </c>
      <c r="K16" s="77">
        <v>7</v>
      </c>
      <c r="L16" s="80">
        <f>SUM((G16*0.1),(H16*0.1),(I16*0.3),(J16*0.3),(K16*0.2))</f>
        <v>6.43</v>
      </c>
      <c r="M16" s="79"/>
      <c r="N16" s="150"/>
      <c r="O16" s="150"/>
      <c r="P16" s="150"/>
      <c r="Q16" s="150"/>
      <c r="R16" s="150"/>
      <c r="S16" s="150"/>
      <c r="T16" s="180" t="s">
        <v>42</v>
      </c>
      <c r="U16" s="180"/>
      <c r="V16" s="81">
        <f>SUM(V10:V15)</f>
        <v>254.29999999999995</v>
      </c>
      <c r="W16" s="81">
        <f>(V16/6)/8</f>
        <v>5.2979166666666657</v>
      </c>
      <c r="X16" s="150"/>
      <c r="Y16" s="150"/>
      <c r="Z16" s="150"/>
      <c r="AA16" s="150"/>
      <c r="AB16" s="150"/>
      <c r="AC16" s="150"/>
      <c r="AD16" s="150"/>
      <c r="AE16" s="180" t="s">
        <v>42</v>
      </c>
      <c r="AF16" s="180"/>
      <c r="AG16" s="81">
        <f>SUM(AG10:AG15)</f>
        <v>255.7</v>
      </c>
      <c r="AH16" s="81">
        <f>(AG16/6)/8</f>
        <v>5.3270833333333334</v>
      </c>
      <c r="AI16" s="66"/>
      <c r="AJ16" s="82">
        <f>SUM((L16*0.25)+(W16*0.375)+(AH16*0.375))</f>
        <v>5.5918749999999999</v>
      </c>
      <c r="AK16" s="154">
        <v>1</v>
      </c>
      <c r="AL16" s="66"/>
      <c r="AM16" s="77"/>
      <c r="AN16" s="77"/>
      <c r="AO16" s="77"/>
      <c r="AP16" s="77"/>
      <c r="AQ16" s="77"/>
      <c r="AR16" s="80">
        <f>SUM((AM16*0.1),(AN16*0.1),(AO16*0.3),(AP16*0.3),(AQ16*0.2))</f>
        <v>0</v>
      </c>
      <c r="AS16" s="79"/>
      <c r="AT16" s="100"/>
      <c r="AU16" s="78"/>
      <c r="AV16" s="100"/>
      <c r="AW16" s="82">
        <f>AU16-AV16</f>
        <v>0</v>
      </c>
      <c r="AX16" s="98"/>
      <c r="AY16" s="100"/>
      <c r="AZ16" s="100"/>
      <c r="BA16" s="100"/>
      <c r="BB16" s="100"/>
      <c r="BC16" s="100"/>
      <c r="BD16" s="82">
        <f>SUM((AY16*0.25),(AZ16*0.25),(BA16*0.2),(BB16*0.2),(BC16*0.1))</f>
        <v>0</v>
      </c>
      <c r="BE16" s="66"/>
      <c r="BF16" s="81">
        <f>SUM((AR16*0.25)+(AW16*0.5)+(BD16*0.25))</f>
        <v>0</v>
      </c>
      <c r="BG16" s="59"/>
    </row>
    <row r="17" spans="1:59" s="3" customFormat="1" ht="15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156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</row>
    <row r="18" spans="1:59" s="3" customFormat="1" ht="1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156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</row>
    <row r="19" spans="1:59" s="3" customFormat="1" ht="1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</row>
    <row r="20" spans="1:59" s="3" customFormat="1" ht="15" x14ac:dyDescent="0.25">
      <c r="A20" s="59" t="s">
        <v>81</v>
      </c>
      <c r="B20" s="59"/>
      <c r="C20" s="59" t="s">
        <v>26</v>
      </c>
      <c r="D20" s="59" t="s">
        <v>80</v>
      </c>
      <c r="E20" s="59" t="s">
        <v>81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</row>
    <row r="21" spans="1:59" s="3" customFormat="1" ht="15" x14ac:dyDescent="0.25">
      <c r="A21" s="59"/>
      <c r="B21" t="s">
        <v>178</v>
      </c>
      <c r="C21" s="81">
        <f>AJ16</f>
        <v>5.5918749999999999</v>
      </c>
      <c r="D21" s="59">
        <f>'SQ Walk'!BE15</f>
        <v>6.4350000000000005</v>
      </c>
      <c r="E21" s="81">
        <f>AVERAGE(C21,D21)</f>
        <v>6.0134375000000002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</row>
    <row r="22" spans="1:59" s="3" customFormat="1" ht="15" x14ac:dyDescent="0.25">
      <c r="A22" s="59"/>
      <c r="B22" s="174" t="s">
        <v>186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</row>
    <row r="23" spans="1:59" s="3" customFormat="1" ht="15" x14ac:dyDescent="0.25">
      <c r="A23" s="59"/>
      <c r="B23" t="s">
        <v>187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</row>
    <row r="24" spans="1:59" s="3" customFormat="1" ht="15" x14ac:dyDescent="0.25">
      <c r="A24" s="59"/>
      <c r="B24" t="s">
        <v>188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</row>
    <row r="25" spans="1:59" s="3" customFormat="1" ht="15" x14ac:dyDescent="0.25">
      <c r="A25" s="59"/>
      <c r="B25" s="174" t="s">
        <v>189</v>
      </c>
      <c r="D25"/>
      <c r="F25"/>
      <c r="H25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</row>
    <row r="26" spans="1:59" s="3" customFormat="1" ht="15" x14ac:dyDescent="0.25">
      <c r="A26" s="59"/>
      <c r="B26" s="174" t="s">
        <v>190</v>
      </c>
      <c r="D26"/>
      <c r="E26"/>
      <c r="F26"/>
      <c r="G26"/>
      <c r="H26"/>
      <c r="I26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</row>
    <row r="27" spans="1:59" s="3" customFormat="1" ht="15" x14ac:dyDescent="0.25">
      <c r="A27" s="59"/>
      <c r="B27" s="59"/>
      <c r="D27"/>
      <c r="E27"/>
      <c r="F27"/>
      <c r="G27"/>
      <c r="H27"/>
      <c r="I27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</row>
    <row r="28" spans="1:59" s="3" customFormat="1" ht="15" x14ac:dyDescent="0.25">
      <c r="A28" s="59"/>
      <c r="B28" s="59"/>
      <c r="D28"/>
      <c r="E28"/>
      <c r="F28"/>
      <c r="G28"/>
      <c r="H28"/>
      <c r="I28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</row>
    <row r="29" spans="1:59" s="3" customFormat="1" ht="15" x14ac:dyDescent="0.25">
      <c r="A29" s="59"/>
      <c r="B29" s="59"/>
      <c r="D29" s="174"/>
      <c r="E29" s="174"/>
      <c r="F29" s="174"/>
      <c r="G29" s="174"/>
      <c r="H29" s="174"/>
      <c r="I29" s="174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</row>
    <row r="30" spans="1:59" s="3" customFormat="1" ht="15" x14ac:dyDescent="0.25">
      <c r="A30" s="59"/>
      <c r="B30" s="59"/>
      <c r="D30"/>
      <c r="E30"/>
      <c r="F30"/>
      <c r="G30"/>
      <c r="H30"/>
      <c r="I3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</row>
    <row r="31" spans="1:59" s="3" customFormat="1" ht="1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</row>
    <row r="32" spans="1:59" s="3" customFormat="1" ht="1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</row>
    <row r="33" spans="1:59" s="3" customFormat="1" ht="1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</row>
    <row r="34" spans="1:59" s="3" customFormat="1" ht="15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</row>
    <row r="35" spans="1:59" s="3" customFormat="1" ht="1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</row>
    <row r="36" spans="1:59" s="3" customFormat="1" ht="1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</row>
    <row r="37" spans="1:59" s="3" customFormat="1" ht="1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</row>
    <row r="38" spans="1:59" s="3" customFormat="1" ht="1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</row>
    <row r="39" spans="1:59" s="3" customFormat="1" ht="1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</row>
    <row r="40" spans="1:59" s="3" customFormat="1" ht="15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</row>
    <row r="41" spans="1:59" s="3" customFormat="1" ht="15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</row>
    <row r="42" spans="1:59" s="3" customFormat="1" ht="15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</row>
    <row r="43" spans="1:59" s="3" customFormat="1" ht="15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</row>
    <row r="44" spans="1:59" s="3" customFormat="1" ht="1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</row>
    <row r="45" spans="1:59" s="3" customFormat="1" ht="1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</row>
    <row r="46" spans="1:59" s="3" customFormat="1" ht="1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</row>
    <row r="47" spans="1:59" s="3" customFormat="1" ht="1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</row>
    <row r="48" spans="1:59" s="3" customFormat="1" ht="1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</row>
    <row r="49" spans="1:59" s="3" customFormat="1" ht="1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</row>
    <row r="50" spans="1:59" s="3" customFormat="1" ht="1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</row>
    <row r="51" spans="1:59" s="3" customFormat="1" ht="1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</row>
    <row r="52" spans="1:59" s="3" customFormat="1" ht="1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</row>
    <row r="53" spans="1:59" s="3" customFormat="1" ht="1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</row>
    <row r="54" spans="1:59" s="3" customFormat="1" ht="1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</row>
    <row r="55" spans="1:59" s="3" customFormat="1" ht="1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</row>
    <row r="56" spans="1:59" s="3" customFormat="1" ht="1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</row>
    <row r="57" spans="1:59" s="3" customFormat="1" ht="15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</row>
    <row r="58" spans="1:59" s="3" customFormat="1" ht="1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</row>
    <row r="59" spans="1:59" s="3" customFormat="1" ht="15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</row>
    <row r="60" spans="1:59" s="3" customFormat="1" ht="15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</row>
    <row r="61" spans="1:59" s="3" customFormat="1" ht="15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</row>
    <row r="62" spans="1:59" s="3" customFormat="1" ht="15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</row>
    <row r="63" spans="1:59" s="3" customFormat="1" ht="15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</row>
    <row r="64" spans="1:59" s="3" customFormat="1" ht="1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</row>
    <row r="65" spans="1:59" s="3" customFormat="1" ht="1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</row>
    <row r="66" spans="1:59" s="3" customFormat="1" ht="15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</row>
    <row r="67" spans="1:59" s="3" customFormat="1" ht="15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</row>
    <row r="68" spans="1:59" s="3" customFormat="1" ht="15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</row>
    <row r="69" spans="1:59" s="3" customFormat="1" ht="15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</row>
    <row r="70" spans="1:59" s="3" customFormat="1" ht="15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</row>
    <row r="71" spans="1:59" s="3" customFormat="1" ht="15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</row>
    <row r="72" spans="1:59" s="3" customFormat="1" ht="15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</row>
    <row r="73" spans="1:59" s="3" customFormat="1" ht="15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</row>
    <row r="74" spans="1:59" s="3" customFormat="1" ht="1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59" s="3" customFormat="1" ht="15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59" s="3" customFormat="1" ht="15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59" s="3" customFormat="1" ht="15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59" s="3" customFormat="1" ht="15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59" s="3" customFormat="1" ht="1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59" s="3" customFormat="1" ht="15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s="3" customFormat="1" ht="15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s="3" customFormat="1" ht="15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s="3" customFormat="1" ht="15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s="3" customFormat="1" ht="15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s="3" customFormat="1" ht="15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 s="3" customFormat="1" ht="15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1:59" s="3" customFormat="1" ht="15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</row>
    <row r="88" spans="1:59" s="3" customFormat="1" ht="15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</row>
    <row r="89" spans="1:59" s="3" customFormat="1" ht="15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</row>
    <row r="90" spans="1:59" s="3" customFormat="1" ht="15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1:59" s="3" customFormat="1" ht="15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59" s="3" customFormat="1" ht="15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59" s="3" customFormat="1" ht="15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</row>
    <row r="94" spans="1:59" s="3" customFormat="1" ht="15" x14ac:dyDescent="0.25">
      <c r="AI94" s="15"/>
      <c r="AJ94" s="15"/>
      <c r="AK94" s="15"/>
    </row>
    <row r="95" spans="1:59" s="3" customFormat="1" ht="15" x14ac:dyDescent="0.25">
      <c r="AI95" s="15"/>
      <c r="AJ95" s="15"/>
      <c r="AK95" s="15"/>
    </row>
    <row r="96" spans="1:59" s="3" customFormat="1" ht="15" x14ac:dyDescent="0.25">
      <c r="AI96" s="15"/>
      <c r="AJ96" s="15"/>
      <c r="AK96" s="15"/>
    </row>
    <row r="97" spans="35:37" s="3" customFormat="1" ht="15" x14ac:dyDescent="0.25">
      <c r="AI97" s="15"/>
      <c r="AJ97" s="15"/>
      <c r="AK97" s="15"/>
    </row>
    <row r="98" spans="35:37" s="3" customFormat="1" ht="15" x14ac:dyDescent="0.25">
      <c r="AI98" s="15"/>
      <c r="AJ98" s="15"/>
      <c r="AK98" s="15"/>
    </row>
    <row r="99" spans="35:37" s="3" customFormat="1" ht="15" x14ac:dyDescent="0.25">
      <c r="AI99" s="15"/>
      <c r="AJ99" s="15"/>
      <c r="AK99" s="15"/>
    </row>
    <row r="100" spans="35:37" s="3" customFormat="1" ht="15" x14ac:dyDescent="0.25">
      <c r="AI100" s="15"/>
      <c r="AJ100" s="15"/>
      <c r="AK100" s="15"/>
    </row>
    <row r="101" spans="35:37" s="3" customFormat="1" ht="15" x14ac:dyDescent="0.25">
      <c r="AI101" s="15"/>
      <c r="AJ101" s="15"/>
      <c r="AK101" s="15"/>
    </row>
    <row r="102" spans="35:37" s="3" customFormat="1" ht="15" x14ac:dyDescent="0.25">
      <c r="AI102" s="15"/>
      <c r="AJ102" s="15"/>
      <c r="AK102" s="15"/>
    </row>
    <row r="103" spans="35:37" s="3" customFormat="1" ht="15" x14ac:dyDescent="0.25">
      <c r="AI103" s="15"/>
      <c r="AJ103" s="15"/>
      <c r="AK103" s="15"/>
    </row>
    <row r="104" spans="35:37" s="3" customFormat="1" ht="15" x14ac:dyDescent="0.25">
      <c r="AI104" s="15"/>
      <c r="AJ104" s="15"/>
      <c r="AK104" s="15"/>
    </row>
    <row r="105" spans="35:37" s="3" customFormat="1" ht="15" x14ac:dyDescent="0.25">
      <c r="AI105" s="15"/>
      <c r="AJ105" s="15"/>
      <c r="AK105" s="15"/>
    </row>
  </sheetData>
  <mergeCells count="8">
    <mergeCell ref="T16:U16"/>
    <mergeCell ref="AE16:AF16"/>
    <mergeCell ref="AM5:AN5"/>
    <mergeCell ref="AY8:AZ8"/>
    <mergeCell ref="A3:B3"/>
    <mergeCell ref="G5:H5"/>
    <mergeCell ref="N5:O5"/>
    <mergeCell ref="Y5:Z5"/>
  </mergeCells>
  <pageMargins left="0.25" right="0.25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6"/>
  <sheetViews>
    <sheetView zoomScale="80" zoomScaleNormal="80" zoomScalePageLayoutView="80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H16" sqref="BH16"/>
    </sheetView>
  </sheetViews>
  <sheetFormatPr defaultColWidth="8.85546875" defaultRowHeight="12.75" x14ac:dyDescent="0.2"/>
  <cols>
    <col min="1" max="1" width="5.42578125" customWidth="1"/>
    <col min="2" max="2" width="21.28515625" customWidth="1"/>
    <col min="3" max="3" width="16.7109375" customWidth="1"/>
    <col min="4" max="4" width="21" customWidth="1"/>
    <col min="5" max="5" width="17.42578125" customWidth="1"/>
    <col min="6" max="6" width="3.85546875" customWidth="1"/>
    <col min="7" max="12" width="7.42578125" hidden="1" customWidth="1"/>
    <col min="13" max="13" width="3.42578125" hidden="1" customWidth="1"/>
    <col min="14" max="21" width="5.7109375" hidden="1" customWidth="1"/>
    <col min="22" max="22" width="9.7109375" hidden="1" customWidth="1"/>
    <col min="23" max="23" width="6.42578125" hidden="1" customWidth="1"/>
    <col min="24" max="24" width="3.140625" hidden="1" customWidth="1"/>
    <col min="25" max="32" width="5.7109375" hidden="1" customWidth="1"/>
    <col min="33" max="33" width="10.85546875" hidden="1" customWidth="1"/>
    <col min="34" max="34" width="6.42578125" hidden="1" customWidth="1"/>
    <col min="35" max="35" width="3.140625" style="1" hidden="1" customWidth="1"/>
    <col min="36" max="36" width="13.85546875" style="1" hidden="1" customWidth="1"/>
    <col min="37" max="37" width="4.42578125" customWidth="1"/>
    <col min="38" max="39" width="15.85546875" customWidth="1"/>
  </cols>
  <sheetData>
    <row r="1" spans="1:59" s="3" customFormat="1" ht="15.75" x14ac:dyDescent="0.25">
      <c r="A1" s="104" t="str">
        <f>CompDetail!A1</f>
        <v>QLD State Vaulting Championship</v>
      </c>
      <c r="C1" s="85">
        <f ca="1">NOW()</f>
        <v>42940.379691087961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</row>
    <row r="2" spans="1:59" s="3" customFormat="1" ht="15.75" x14ac:dyDescent="0.25">
      <c r="A2" s="18"/>
      <c r="C2" s="87">
        <f ca="1">NOW()</f>
        <v>42940.379691087961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05"/>
      <c r="V2" s="59"/>
      <c r="W2" s="59"/>
      <c r="X2" s="105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</row>
    <row r="3" spans="1:59" s="3" customFormat="1" ht="15.75" x14ac:dyDescent="0.25">
      <c r="A3" s="177" t="str">
        <f>CompDetail!A3</f>
        <v>8 - 9 July 2017</v>
      </c>
      <c r="B3" s="17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05"/>
      <c r="O3" s="59"/>
      <c r="P3" s="59"/>
      <c r="Q3" s="105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87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</row>
    <row r="4" spans="1:59" s="3" customFormat="1" ht="15.75" x14ac:dyDescent="0.25">
      <c r="A4" s="104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</row>
    <row r="5" spans="1:59" s="3" customFormat="1" ht="15.75" x14ac:dyDescent="0.25">
      <c r="A5" s="104" t="s">
        <v>97</v>
      </c>
      <c r="B5" s="104"/>
      <c r="C5" s="59"/>
      <c r="D5" s="59"/>
      <c r="E5" s="59"/>
      <c r="F5" s="59"/>
      <c r="G5" s="182" t="s">
        <v>43</v>
      </c>
      <c r="H5" s="182"/>
      <c r="I5" s="105"/>
      <c r="J5" s="105"/>
      <c r="K5" s="105"/>
      <c r="L5" s="105"/>
      <c r="M5" s="105"/>
      <c r="N5" s="182" t="s">
        <v>44</v>
      </c>
      <c r="O5" s="182"/>
      <c r="P5" s="59"/>
      <c r="Q5" s="59"/>
      <c r="R5" s="105"/>
      <c r="S5" s="59"/>
      <c r="T5" s="105"/>
      <c r="U5" s="59"/>
      <c r="V5" s="59"/>
      <c r="W5" s="59"/>
      <c r="X5" s="59"/>
      <c r="Y5" s="182" t="s">
        <v>48</v>
      </c>
      <c r="Z5" s="182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182" t="s">
        <v>43</v>
      </c>
      <c r="AM5" s="182"/>
      <c r="AN5" s="105"/>
      <c r="AO5" s="105"/>
      <c r="AP5" s="105"/>
      <c r="AQ5" s="105"/>
      <c r="AR5" s="105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</row>
    <row r="6" spans="1:59" s="3" customFormat="1" ht="15.75" x14ac:dyDescent="0.25">
      <c r="A6" s="104" t="s">
        <v>82</v>
      </c>
      <c r="B6" s="105">
        <v>16</v>
      </c>
      <c r="C6" s="59" t="s">
        <v>133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</row>
    <row r="7" spans="1:59" s="3" customFormat="1" ht="15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 t="s">
        <v>35</v>
      </c>
      <c r="X7" s="64"/>
      <c r="Y7" s="59"/>
      <c r="Z7" s="59"/>
      <c r="AA7" s="59"/>
      <c r="AB7" s="59"/>
      <c r="AC7" s="59"/>
      <c r="AD7" s="59"/>
      <c r="AE7" s="59"/>
      <c r="AF7" s="59"/>
      <c r="AG7" s="59"/>
      <c r="AH7" s="60" t="s">
        <v>35</v>
      </c>
      <c r="AI7" s="65"/>
      <c r="AJ7" s="60" t="s">
        <v>79</v>
      </c>
      <c r="AK7" s="65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66"/>
      <c r="BF7" s="60" t="s">
        <v>50</v>
      </c>
      <c r="BG7" s="59"/>
    </row>
    <row r="8" spans="1:59" s="3" customFormat="1" ht="15" x14ac:dyDescent="0.25">
      <c r="A8" s="60" t="s">
        <v>51</v>
      </c>
      <c r="B8" s="60" t="s">
        <v>52</v>
      </c>
      <c r="C8" s="60" t="s">
        <v>92</v>
      </c>
      <c r="D8" s="60" t="s">
        <v>53</v>
      </c>
      <c r="E8" s="60" t="s">
        <v>54</v>
      </c>
      <c r="F8" s="67"/>
      <c r="G8" s="60" t="s">
        <v>53</v>
      </c>
      <c r="H8" s="60"/>
      <c r="I8" s="60"/>
      <c r="J8" s="60"/>
      <c r="K8" s="60"/>
      <c r="L8" s="60"/>
      <c r="M8" s="67"/>
      <c r="N8" s="60" t="s">
        <v>56</v>
      </c>
      <c r="O8" s="60" t="s">
        <v>57</v>
      </c>
      <c r="P8" s="60" t="s">
        <v>36</v>
      </c>
      <c r="Q8" s="60" t="s">
        <v>37</v>
      </c>
      <c r="R8" s="60" t="s">
        <v>38</v>
      </c>
      <c r="S8" s="60" t="s">
        <v>39</v>
      </c>
      <c r="T8" s="60" t="s">
        <v>58</v>
      </c>
      <c r="U8" s="60" t="s">
        <v>40</v>
      </c>
      <c r="V8" s="60" t="s">
        <v>78</v>
      </c>
      <c r="W8" s="60" t="s">
        <v>41</v>
      </c>
      <c r="X8" s="64"/>
      <c r="Y8" s="60" t="s">
        <v>56</v>
      </c>
      <c r="Z8" s="60" t="s">
        <v>57</v>
      </c>
      <c r="AA8" s="60" t="s">
        <v>36</v>
      </c>
      <c r="AB8" s="60" t="s">
        <v>37</v>
      </c>
      <c r="AC8" s="60" t="s">
        <v>38</v>
      </c>
      <c r="AD8" s="60" t="s">
        <v>39</v>
      </c>
      <c r="AE8" s="60" t="s">
        <v>58</v>
      </c>
      <c r="AF8" s="60" t="s">
        <v>40</v>
      </c>
      <c r="AG8" s="60" t="s">
        <v>78</v>
      </c>
      <c r="AH8" s="60" t="s">
        <v>41</v>
      </c>
      <c r="AI8" s="65"/>
      <c r="AJ8" s="60" t="s">
        <v>59</v>
      </c>
      <c r="AK8" s="65"/>
      <c r="AL8" s="60" t="s">
        <v>53</v>
      </c>
      <c r="AM8" s="60"/>
      <c r="AN8" s="60"/>
      <c r="AO8" s="60"/>
      <c r="AP8" s="60"/>
      <c r="AQ8" s="60"/>
      <c r="AR8" s="67"/>
      <c r="AS8" s="68" t="s">
        <v>32</v>
      </c>
      <c r="AT8" s="68"/>
      <c r="AU8" s="60"/>
      <c r="AV8" s="69" t="s">
        <v>29</v>
      </c>
      <c r="AW8" s="70" t="s">
        <v>32</v>
      </c>
      <c r="AX8" s="67"/>
      <c r="AY8" s="179" t="s">
        <v>33</v>
      </c>
      <c r="AZ8" s="179"/>
      <c r="BA8" s="59"/>
      <c r="BB8" s="59"/>
      <c r="BC8" s="59"/>
      <c r="BD8" s="59"/>
      <c r="BE8" s="65"/>
      <c r="BF8" s="60" t="s">
        <v>61</v>
      </c>
      <c r="BG8" s="60" t="s">
        <v>62</v>
      </c>
    </row>
    <row r="9" spans="1:59" s="3" customFormat="1" ht="15" x14ac:dyDescent="0.25">
      <c r="A9" s="59"/>
      <c r="B9" s="59"/>
      <c r="C9" s="59"/>
      <c r="D9" s="59"/>
      <c r="E9" s="59"/>
      <c r="F9" s="71"/>
      <c r="G9" s="72" t="s">
        <v>16</v>
      </c>
      <c r="H9" s="72" t="s">
        <v>17</v>
      </c>
      <c r="I9" s="72" t="s">
        <v>18</v>
      </c>
      <c r="J9" s="72" t="s">
        <v>19</v>
      </c>
      <c r="K9" s="72" t="s">
        <v>20</v>
      </c>
      <c r="L9" s="72" t="s">
        <v>53</v>
      </c>
      <c r="M9" s="71"/>
      <c r="N9" s="59"/>
      <c r="O9" s="59"/>
      <c r="P9" s="59"/>
      <c r="Q9" s="59"/>
      <c r="R9" s="59"/>
      <c r="S9" s="59"/>
      <c r="T9" s="59"/>
      <c r="U9" s="59"/>
      <c r="V9" s="59"/>
      <c r="W9" s="59"/>
      <c r="X9" s="106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6"/>
      <c r="AJ9" s="59"/>
      <c r="AK9" s="66"/>
      <c r="AL9" s="72" t="s">
        <v>16</v>
      </c>
      <c r="AM9" s="72" t="s">
        <v>17</v>
      </c>
      <c r="AN9" s="72" t="s">
        <v>18</v>
      </c>
      <c r="AO9" s="72" t="s">
        <v>19</v>
      </c>
      <c r="AP9" s="72" t="s">
        <v>20</v>
      </c>
      <c r="AQ9" s="72" t="s">
        <v>53</v>
      </c>
      <c r="AR9" s="71"/>
      <c r="AS9" s="62" t="s">
        <v>63</v>
      </c>
      <c r="AT9" s="165" t="s">
        <v>10</v>
      </c>
      <c r="AU9" s="62" t="s">
        <v>32</v>
      </c>
      <c r="AV9" s="72" t="s">
        <v>28</v>
      </c>
      <c r="AW9" s="73" t="s">
        <v>34</v>
      </c>
      <c r="AX9" s="71"/>
      <c r="AY9" s="72" t="s">
        <v>21</v>
      </c>
      <c r="AZ9" s="72" t="s">
        <v>22</v>
      </c>
      <c r="BA9" s="72" t="s">
        <v>23</v>
      </c>
      <c r="BB9" s="72" t="s">
        <v>24</v>
      </c>
      <c r="BC9" s="72" t="s">
        <v>25</v>
      </c>
      <c r="BD9" s="72" t="s">
        <v>60</v>
      </c>
      <c r="BE9" s="66"/>
      <c r="BF9" s="59"/>
      <c r="BG9" s="59"/>
    </row>
    <row r="10" spans="1:59" s="3" customFormat="1" ht="15" x14ac:dyDescent="0.25">
      <c r="A10" s="57"/>
      <c r="B10"/>
      <c r="C10" s="106"/>
      <c r="D10" s="106"/>
      <c r="E10" s="106"/>
      <c r="F10" s="71"/>
      <c r="G10" s="106"/>
      <c r="H10" s="106"/>
      <c r="I10" s="106"/>
      <c r="J10" s="106"/>
      <c r="K10" s="106"/>
      <c r="L10" s="106"/>
      <c r="M10" s="71"/>
      <c r="N10" s="100"/>
      <c r="O10" s="100"/>
      <c r="P10" s="100"/>
      <c r="Q10" s="100"/>
      <c r="R10" s="100"/>
      <c r="S10" s="100"/>
      <c r="T10" s="100"/>
      <c r="U10" s="100"/>
      <c r="V10" s="83">
        <f t="shared" ref="V10:V15" si="0">SUM(N10:U10)</f>
        <v>0</v>
      </c>
      <c r="W10" s="99"/>
      <c r="X10" s="106"/>
      <c r="Y10" s="100"/>
      <c r="Z10" s="100"/>
      <c r="AA10" s="100"/>
      <c r="AB10" s="100"/>
      <c r="AC10" s="100"/>
      <c r="AD10" s="100"/>
      <c r="AE10" s="100"/>
      <c r="AF10" s="100"/>
      <c r="AG10" s="83">
        <f t="shared" ref="AG10:AG15" si="1">SUM(Y10:AF10)</f>
        <v>0</v>
      </c>
      <c r="AH10" s="99"/>
      <c r="AI10" s="66"/>
      <c r="AJ10" s="71"/>
      <c r="AK10" s="101"/>
      <c r="AL10" s="106"/>
      <c r="AM10" s="106"/>
      <c r="AN10" s="106"/>
      <c r="AO10" s="106"/>
      <c r="AP10" s="106"/>
      <c r="AQ10" s="106"/>
      <c r="AR10" s="71"/>
      <c r="AS10" s="97"/>
      <c r="AT10" s="164"/>
      <c r="AU10" s="97"/>
      <c r="AV10" s="97"/>
      <c r="AW10" s="97"/>
      <c r="AX10" s="98"/>
      <c r="AY10" s="97"/>
      <c r="AZ10" s="97"/>
      <c r="BA10" s="97"/>
      <c r="BB10" s="97"/>
      <c r="BC10" s="97"/>
      <c r="BD10" s="99"/>
      <c r="BE10" s="66"/>
      <c r="BF10" s="99"/>
      <c r="BG10" s="106"/>
    </row>
    <row r="11" spans="1:59" s="3" customFormat="1" ht="15" x14ac:dyDescent="0.25">
      <c r="A11" s="57"/>
      <c r="B11"/>
      <c r="C11" s="106"/>
      <c r="D11" s="106"/>
      <c r="E11" s="106"/>
      <c r="F11" s="71"/>
      <c r="G11" s="106"/>
      <c r="H11" s="106"/>
      <c r="I11" s="106"/>
      <c r="J11" s="106"/>
      <c r="K11" s="106"/>
      <c r="L11" s="106"/>
      <c r="M11" s="71"/>
      <c r="N11" s="100"/>
      <c r="O11" s="100"/>
      <c r="P11" s="100"/>
      <c r="Q11" s="100"/>
      <c r="R11" s="100"/>
      <c r="S11" s="100"/>
      <c r="T11" s="100"/>
      <c r="U11" s="100"/>
      <c r="V11" s="83">
        <f t="shared" si="0"/>
        <v>0</v>
      </c>
      <c r="W11" s="99"/>
      <c r="X11" s="106"/>
      <c r="Y11" s="100"/>
      <c r="Z11" s="100"/>
      <c r="AA11" s="100"/>
      <c r="AB11" s="100"/>
      <c r="AC11" s="100"/>
      <c r="AD11" s="100"/>
      <c r="AE11" s="100"/>
      <c r="AF11" s="100"/>
      <c r="AG11" s="83">
        <f t="shared" si="1"/>
        <v>0</v>
      </c>
      <c r="AH11" s="99"/>
      <c r="AI11" s="66"/>
      <c r="AJ11" s="71"/>
      <c r="AK11" s="66"/>
      <c r="AL11" s="106"/>
      <c r="AM11" s="106"/>
      <c r="AN11" s="106"/>
      <c r="AO11" s="106"/>
      <c r="AP11" s="106"/>
      <c r="AQ11" s="106"/>
      <c r="AR11" s="71"/>
      <c r="AS11" s="106"/>
      <c r="AT11" s="166"/>
      <c r="AU11" s="106"/>
      <c r="AV11" s="106"/>
      <c r="AW11" s="106"/>
      <c r="AX11" s="71"/>
      <c r="AY11" s="106"/>
      <c r="AZ11" s="106"/>
      <c r="BA11" s="106"/>
      <c r="BB11" s="106"/>
      <c r="BC11" s="106"/>
      <c r="BD11" s="106"/>
      <c r="BE11" s="66"/>
      <c r="BF11" s="106"/>
      <c r="BG11" s="106"/>
    </row>
    <row r="12" spans="1:59" s="3" customFormat="1" ht="15" x14ac:dyDescent="0.25">
      <c r="A12" s="57"/>
      <c r="B12"/>
      <c r="C12" s="106"/>
      <c r="D12" s="106"/>
      <c r="E12" s="106"/>
      <c r="F12" s="71"/>
      <c r="G12" s="106"/>
      <c r="H12" s="106"/>
      <c r="I12" s="106"/>
      <c r="J12" s="106"/>
      <c r="K12" s="106"/>
      <c r="L12" s="106"/>
      <c r="M12" s="71"/>
      <c r="N12" s="100"/>
      <c r="O12" s="100"/>
      <c r="P12" s="100"/>
      <c r="Q12" s="100"/>
      <c r="R12" s="100"/>
      <c r="S12" s="100"/>
      <c r="T12" s="100"/>
      <c r="U12" s="100"/>
      <c r="V12" s="83">
        <f t="shared" si="0"/>
        <v>0</v>
      </c>
      <c r="W12" s="99"/>
      <c r="X12" s="106"/>
      <c r="Y12" s="100"/>
      <c r="Z12" s="100"/>
      <c r="AA12" s="100"/>
      <c r="AB12" s="100"/>
      <c r="AC12" s="100"/>
      <c r="AD12" s="100"/>
      <c r="AE12" s="100"/>
      <c r="AF12" s="100"/>
      <c r="AG12" s="83">
        <f t="shared" si="1"/>
        <v>0</v>
      </c>
      <c r="AH12" s="99"/>
      <c r="AI12" s="66"/>
      <c r="AJ12" s="71"/>
      <c r="AK12" s="66"/>
      <c r="AL12" s="106"/>
      <c r="AM12" s="106"/>
      <c r="AN12" s="106"/>
      <c r="AO12" s="106"/>
      <c r="AP12" s="106"/>
      <c r="AQ12" s="106"/>
      <c r="AR12" s="71"/>
      <c r="AS12" s="106"/>
      <c r="AT12" s="166"/>
      <c r="AU12" s="106"/>
      <c r="AV12" s="106"/>
      <c r="AW12" s="106"/>
      <c r="AX12" s="71"/>
      <c r="AY12" s="106"/>
      <c r="AZ12" s="106"/>
      <c r="BA12" s="106"/>
      <c r="BB12" s="106"/>
      <c r="BC12" s="106"/>
      <c r="BD12" s="106"/>
      <c r="BE12" s="66"/>
      <c r="BF12" s="106"/>
      <c r="BG12" s="106"/>
    </row>
    <row r="13" spans="1:59" s="3" customFormat="1" ht="15" x14ac:dyDescent="0.25">
      <c r="A13" s="57"/>
      <c r="B13"/>
      <c r="C13" s="106"/>
      <c r="D13" s="106"/>
      <c r="E13" s="106"/>
      <c r="F13" s="71"/>
      <c r="G13" s="106"/>
      <c r="H13" s="106"/>
      <c r="I13" s="106"/>
      <c r="J13" s="106"/>
      <c r="K13" s="106"/>
      <c r="L13" s="106"/>
      <c r="M13" s="71"/>
      <c r="N13" s="100"/>
      <c r="O13" s="100"/>
      <c r="P13" s="100"/>
      <c r="Q13" s="100"/>
      <c r="R13" s="100"/>
      <c r="S13" s="100"/>
      <c r="T13" s="100"/>
      <c r="U13" s="100"/>
      <c r="V13" s="83">
        <f t="shared" si="0"/>
        <v>0</v>
      </c>
      <c r="W13" s="99"/>
      <c r="X13" s="106"/>
      <c r="Y13" s="100"/>
      <c r="Z13" s="100"/>
      <c r="AA13" s="100"/>
      <c r="AB13" s="100"/>
      <c r="AC13" s="100"/>
      <c r="AD13" s="100"/>
      <c r="AE13" s="100"/>
      <c r="AF13" s="100"/>
      <c r="AG13" s="83">
        <f t="shared" si="1"/>
        <v>0</v>
      </c>
      <c r="AH13" s="99"/>
      <c r="AI13" s="66"/>
      <c r="AJ13" s="71"/>
      <c r="AK13" s="66"/>
      <c r="AL13" s="106"/>
      <c r="AM13" s="106"/>
      <c r="AN13" s="106"/>
      <c r="AO13" s="106"/>
      <c r="AP13" s="106"/>
      <c r="AQ13" s="106"/>
      <c r="AR13" s="71"/>
      <c r="AS13" s="106"/>
      <c r="AT13" s="166"/>
      <c r="AU13" s="106"/>
      <c r="AV13" s="106"/>
      <c r="AW13" s="106"/>
      <c r="AX13" s="71"/>
      <c r="AY13" s="106"/>
      <c r="AZ13" s="106"/>
      <c r="BA13" s="106"/>
      <c r="BB13" s="106"/>
      <c r="BC13" s="106"/>
      <c r="BD13" s="106"/>
      <c r="BE13" s="66"/>
      <c r="BF13" s="106"/>
      <c r="BG13" s="106"/>
    </row>
    <row r="14" spans="1:59" s="3" customFormat="1" ht="15" x14ac:dyDescent="0.25">
      <c r="A14" s="57"/>
      <c r="B14"/>
      <c r="C14" s="106"/>
      <c r="D14" s="106"/>
      <c r="E14" s="106"/>
      <c r="F14" s="71"/>
      <c r="G14" s="106"/>
      <c r="H14" s="106"/>
      <c r="I14" s="106"/>
      <c r="J14" s="106"/>
      <c r="K14" s="106"/>
      <c r="L14" s="106"/>
      <c r="M14" s="71"/>
      <c r="N14" s="100"/>
      <c r="O14" s="100"/>
      <c r="P14" s="100"/>
      <c r="Q14" s="100"/>
      <c r="R14" s="100"/>
      <c r="S14" s="100"/>
      <c r="T14" s="100"/>
      <c r="U14" s="100"/>
      <c r="V14" s="83">
        <f t="shared" si="0"/>
        <v>0</v>
      </c>
      <c r="W14" s="99"/>
      <c r="X14" s="106"/>
      <c r="Y14" s="100"/>
      <c r="Z14" s="100"/>
      <c r="AA14" s="100"/>
      <c r="AB14" s="100"/>
      <c r="AC14" s="100"/>
      <c r="AD14" s="100"/>
      <c r="AE14" s="100"/>
      <c r="AF14" s="100"/>
      <c r="AG14" s="83">
        <f t="shared" si="1"/>
        <v>0</v>
      </c>
      <c r="AH14" s="99"/>
      <c r="AI14" s="66"/>
      <c r="AJ14" s="71"/>
      <c r="AK14" s="66"/>
      <c r="AL14" s="106"/>
      <c r="AM14" s="106"/>
      <c r="AN14" s="106"/>
      <c r="AO14" s="106"/>
      <c r="AP14" s="106"/>
      <c r="AQ14" s="106"/>
      <c r="AR14" s="71"/>
      <c r="AS14" s="106"/>
      <c r="AT14" s="166"/>
      <c r="AU14" s="106"/>
      <c r="AV14" s="106"/>
      <c r="AW14" s="106"/>
      <c r="AX14" s="71"/>
      <c r="AY14" s="106"/>
      <c r="AZ14" s="106"/>
      <c r="BA14" s="106"/>
      <c r="BB14" s="106"/>
      <c r="BC14" s="106"/>
      <c r="BD14" s="106"/>
      <c r="BE14" s="66"/>
      <c r="BF14" s="106"/>
      <c r="BG14" s="106"/>
    </row>
    <row r="15" spans="1:59" s="3" customFormat="1" ht="15" x14ac:dyDescent="0.25">
      <c r="A15" s="57"/>
      <c r="B15"/>
      <c r="C15" s="106"/>
      <c r="D15" s="106"/>
      <c r="E15" s="106"/>
      <c r="F15" s="71"/>
      <c r="G15" s="106"/>
      <c r="H15" s="106"/>
      <c r="I15" s="106"/>
      <c r="J15" s="106"/>
      <c r="K15" s="106"/>
      <c r="L15" s="106"/>
      <c r="M15" s="71"/>
      <c r="N15" s="100"/>
      <c r="O15" s="100"/>
      <c r="P15" s="100"/>
      <c r="Q15" s="100"/>
      <c r="R15" s="100"/>
      <c r="S15" s="100"/>
      <c r="T15" s="100"/>
      <c r="U15" s="100"/>
      <c r="V15" s="83">
        <f t="shared" si="0"/>
        <v>0</v>
      </c>
      <c r="W15" s="99"/>
      <c r="X15" s="106"/>
      <c r="Y15" s="100"/>
      <c r="Z15" s="100"/>
      <c r="AA15" s="100"/>
      <c r="AB15" s="100"/>
      <c r="AC15" s="100"/>
      <c r="AD15" s="100"/>
      <c r="AE15" s="100"/>
      <c r="AF15" s="100"/>
      <c r="AG15" s="83">
        <f t="shared" si="1"/>
        <v>0</v>
      </c>
      <c r="AH15" s="99"/>
      <c r="AI15" s="66"/>
      <c r="AJ15" s="71"/>
      <c r="AK15" s="66"/>
      <c r="AL15" s="106"/>
      <c r="AM15" s="106"/>
      <c r="AN15" s="106"/>
      <c r="AO15" s="106"/>
      <c r="AP15" s="106"/>
      <c r="AQ15" s="106"/>
      <c r="AR15" s="71"/>
      <c r="AS15" s="106"/>
      <c r="AT15" s="166"/>
      <c r="AU15" s="106"/>
      <c r="AV15" s="106"/>
      <c r="AW15" s="106"/>
      <c r="AX15" s="71"/>
      <c r="AY15" s="106"/>
      <c r="AZ15" s="106"/>
      <c r="BA15" s="106"/>
      <c r="BB15" s="106"/>
      <c r="BC15" s="106"/>
      <c r="BD15" s="106"/>
      <c r="BE15" s="66"/>
      <c r="BF15" s="106"/>
      <c r="BG15" s="106"/>
    </row>
    <row r="16" spans="1:59" s="3" customFormat="1" ht="15" x14ac:dyDescent="0.25">
      <c r="A16" s="57"/>
      <c r="B16"/>
      <c r="C16"/>
      <c r="D16"/>
      <c r="E16"/>
      <c r="F16" s="76"/>
      <c r="G16" s="77"/>
      <c r="H16" s="77"/>
      <c r="I16" s="77"/>
      <c r="J16" s="77"/>
      <c r="K16" s="77"/>
      <c r="L16" s="80">
        <f>SUM((G16*0.1),(H16*0.1),(I16*0.3),(J16*0.3),(K16*0.2))</f>
        <v>0</v>
      </c>
      <c r="M16" s="79"/>
      <c r="N16" s="106"/>
      <c r="O16" s="106"/>
      <c r="P16" s="106"/>
      <c r="Q16" s="106"/>
      <c r="R16" s="106"/>
      <c r="S16" s="106"/>
      <c r="T16" s="180" t="s">
        <v>42</v>
      </c>
      <c r="U16" s="180"/>
      <c r="V16" s="81">
        <f>SUM(V10:V15)</f>
        <v>0</v>
      </c>
      <c r="W16" s="81">
        <f>(V16/6)/8</f>
        <v>0</v>
      </c>
      <c r="X16" s="106"/>
      <c r="Y16" s="106"/>
      <c r="Z16" s="106"/>
      <c r="AA16" s="106"/>
      <c r="AB16" s="106"/>
      <c r="AC16" s="106"/>
      <c r="AD16" s="106"/>
      <c r="AE16" s="180" t="s">
        <v>42</v>
      </c>
      <c r="AF16" s="180"/>
      <c r="AG16" s="81">
        <f>SUM(AG10:AG15)</f>
        <v>0</v>
      </c>
      <c r="AH16" s="81">
        <f>(AG16/6)/8</f>
        <v>0</v>
      </c>
      <c r="AI16" s="66"/>
      <c r="AJ16" s="82">
        <f>SUM((L16*0.25)+(W16*0.375)+(AH16*0.375))</f>
        <v>0</v>
      </c>
      <c r="AK16" s="66"/>
      <c r="AL16" s="77">
        <v>0</v>
      </c>
      <c r="AM16" s="77">
        <v>0</v>
      </c>
      <c r="AN16" s="77">
        <v>0</v>
      </c>
      <c r="AO16" s="77">
        <v>0</v>
      </c>
      <c r="AP16" s="77">
        <v>0</v>
      </c>
      <c r="AQ16" s="164">
        <f>SUM((AL16*0.1),(AM16*0.1),(AN16*0.3),(AO16*0.3),(AP16*0.2))</f>
        <v>0</v>
      </c>
      <c r="AR16" s="79"/>
      <c r="AS16" s="100">
        <v>0</v>
      </c>
      <c r="AT16" s="164"/>
      <c r="AU16" s="78">
        <f>AS16</f>
        <v>0</v>
      </c>
      <c r="AV16" s="100"/>
      <c r="AW16" s="82">
        <f>AU16-AV16</f>
        <v>0</v>
      </c>
      <c r="AX16" s="98"/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82">
        <f>SUM((AY16*0.25),(AZ16*0.25),(BA16*0.2),(BB16*0.2),(BC16*0.1))</f>
        <v>0</v>
      </c>
      <c r="BE16" s="66"/>
      <c r="BF16" s="81">
        <f>SUM((AQ16*0.25)+(AW16*0.5)+(BD16*0.25))</f>
        <v>0</v>
      </c>
      <c r="BG16" s="59">
        <v>1</v>
      </c>
    </row>
    <row r="17" spans="1:59" s="3" customFormat="1" ht="15" x14ac:dyDescent="0.25">
      <c r="A17" s="59"/>
      <c r="B17" s="59"/>
      <c r="C17"/>
      <c r="D17"/>
      <c r="E17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166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</row>
    <row r="18" spans="1:59" s="3" customFormat="1" ht="1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</row>
    <row r="19" spans="1:59" s="3" customFormat="1" ht="1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</row>
    <row r="20" spans="1:59" s="3" customFormat="1" ht="1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</row>
    <row r="21" spans="1:59" s="3" customFormat="1" ht="1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</row>
    <row r="22" spans="1:59" s="3" customFormat="1" ht="1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</row>
    <row r="23" spans="1:59" s="3" customFormat="1" ht="15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</row>
    <row r="24" spans="1:59" s="3" customFormat="1" ht="1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</row>
    <row r="25" spans="1:59" s="3" customFormat="1" ht="15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</row>
    <row r="26" spans="1:59" s="3" customFormat="1" ht="15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</row>
    <row r="27" spans="1:59" s="3" customFormat="1" ht="15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</row>
    <row r="28" spans="1:59" s="3" customFormat="1" ht="1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</row>
    <row r="29" spans="1:59" s="3" customFormat="1" ht="15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</row>
    <row r="30" spans="1:59" s="3" customFormat="1" ht="15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</row>
    <row r="31" spans="1:59" s="3" customFormat="1" ht="1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</row>
    <row r="32" spans="1:59" s="3" customFormat="1" ht="1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</row>
    <row r="33" spans="1:59" s="3" customFormat="1" ht="1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</row>
    <row r="34" spans="1:59" s="3" customFormat="1" ht="15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</row>
    <row r="35" spans="1:59" s="3" customFormat="1" ht="1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</row>
    <row r="36" spans="1:59" s="3" customFormat="1" ht="1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</row>
    <row r="37" spans="1:59" s="3" customFormat="1" ht="1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</row>
    <row r="38" spans="1:59" s="3" customFormat="1" ht="1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</row>
    <row r="39" spans="1:59" s="3" customFormat="1" ht="1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</row>
    <row r="40" spans="1:59" s="3" customFormat="1" ht="15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</row>
    <row r="41" spans="1:59" s="3" customFormat="1" ht="15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</row>
    <row r="42" spans="1:59" s="3" customFormat="1" ht="15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</row>
    <row r="43" spans="1:59" s="3" customFormat="1" ht="15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</row>
    <row r="44" spans="1:59" s="3" customFormat="1" ht="1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</row>
    <row r="45" spans="1:59" s="3" customFormat="1" ht="1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</row>
    <row r="46" spans="1:59" s="3" customFormat="1" ht="1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</row>
    <row r="47" spans="1:59" s="3" customFormat="1" ht="1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</row>
    <row r="48" spans="1:59" s="3" customFormat="1" ht="1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</row>
    <row r="49" spans="1:59" s="3" customFormat="1" ht="1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</row>
    <row r="50" spans="1:59" s="3" customFormat="1" ht="1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</row>
    <row r="51" spans="1:59" s="3" customFormat="1" ht="1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</row>
    <row r="52" spans="1:59" s="3" customFormat="1" ht="1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</row>
    <row r="53" spans="1:59" s="3" customFormat="1" ht="1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</row>
    <row r="54" spans="1:59" s="3" customFormat="1" ht="1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</row>
    <row r="55" spans="1:59" s="3" customFormat="1" ht="1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</row>
    <row r="56" spans="1:59" s="3" customFormat="1" ht="1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</row>
    <row r="57" spans="1:59" s="3" customFormat="1" ht="15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</row>
    <row r="58" spans="1:59" s="3" customFormat="1" ht="1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</row>
    <row r="59" spans="1:59" s="3" customFormat="1" ht="15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</row>
    <row r="60" spans="1:59" s="3" customFormat="1" ht="15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</row>
    <row r="61" spans="1:59" s="3" customFormat="1" ht="15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</row>
    <row r="62" spans="1:59" s="3" customFormat="1" ht="15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</row>
    <row r="63" spans="1:59" s="3" customFormat="1" ht="15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</row>
    <row r="64" spans="1:59" s="3" customFormat="1" ht="1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</row>
    <row r="65" spans="1:59" s="3" customFormat="1" ht="1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</row>
    <row r="66" spans="1:59" s="3" customFormat="1" ht="15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</row>
    <row r="67" spans="1:59" s="3" customFormat="1" ht="15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</row>
    <row r="68" spans="1:59" s="3" customFormat="1" ht="15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</row>
    <row r="69" spans="1:59" s="3" customFormat="1" ht="15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</row>
    <row r="70" spans="1:59" s="3" customFormat="1" ht="15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</row>
    <row r="71" spans="1:59" s="3" customFormat="1" ht="15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</row>
    <row r="72" spans="1:59" s="3" customFormat="1" ht="15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</row>
    <row r="73" spans="1:59" s="3" customFormat="1" ht="15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</row>
    <row r="74" spans="1:59" s="3" customFormat="1" ht="1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59" s="3" customFormat="1" ht="15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59" s="3" customFormat="1" ht="15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59" s="3" customFormat="1" ht="15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59" s="3" customFormat="1" ht="15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59" s="3" customFormat="1" ht="1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59" s="3" customFormat="1" ht="15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s="3" customFormat="1" ht="15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s="3" customFormat="1" ht="15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s="3" customFormat="1" ht="15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s="3" customFormat="1" ht="15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s="3" customFormat="1" ht="15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 s="3" customFormat="1" ht="15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1:59" s="3" customFormat="1" ht="15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</row>
    <row r="88" spans="1:59" s="3" customFormat="1" ht="15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</row>
    <row r="89" spans="1:59" s="3" customFormat="1" ht="15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</row>
    <row r="90" spans="1:59" s="3" customFormat="1" ht="15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1:59" s="3" customFormat="1" ht="15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59" s="3" customFormat="1" ht="15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59" s="3" customFormat="1" ht="15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</row>
    <row r="94" spans="1:59" s="3" customFormat="1" ht="15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</row>
    <row r="95" spans="1:59" s="3" customFormat="1" ht="15" x14ac:dyDescent="0.25">
      <c r="AI95" s="15"/>
      <c r="AJ95" s="15"/>
    </row>
    <row r="96" spans="1:59" s="3" customFormat="1" ht="15" x14ac:dyDescent="0.25">
      <c r="AI96" s="15"/>
      <c r="AJ96" s="15"/>
    </row>
    <row r="97" spans="35:36" s="3" customFormat="1" ht="15" x14ac:dyDescent="0.25">
      <c r="AI97" s="15"/>
      <c r="AJ97" s="15"/>
    </row>
    <row r="98" spans="35:36" s="3" customFormat="1" ht="15" x14ac:dyDescent="0.25">
      <c r="AI98" s="15"/>
      <c r="AJ98" s="15"/>
    </row>
    <row r="99" spans="35:36" s="3" customFormat="1" ht="15" x14ac:dyDescent="0.25">
      <c r="AI99" s="15"/>
      <c r="AJ99" s="15"/>
    </row>
    <row r="100" spans="35:36" s="3" customFormat="1" ht="15" x14ac:dyDescent="0.25">
      <c r="AI100" s="15"/>
      <c r="AJ100" s="15"/>
    </row>
    <row r="101" spans="35:36" s="3" customFormat="1" ht="15" x14ac:dyDescent="0.25">
      <c r="AI101" s="15"/>
      <c r="AJ101" s="15"/>
    </row>
    <row r="102" spans="35:36" s="3" customFormat="1" ht="15" x14ac:dyDescent="0.25">
      <c r="AI102" s="15"/>
      <c r="AJ102" s="15"/>
    </row>
    <row r="103" spans="35:36" s="3" customFormat="1" ht="15" x14ac:dyDescent="0.25">
      <c r="AI103" s="15"/>
      <c r="AJ103" s="15"/>
    </row>
    <row r="104" spans="35:36" s="3" customFormat="1" ht="15" x14ac:dyDescent="0.25">
      <c r="AI104" s="15"/>
      <c r="AJ104" s="15"/>
    </row>
    <row r="105" spans="35:36" s="3" customFormat="1" ht="15" x14ac:dyDescent="0.25">
      <c r="AI105" s="15"/>
      <c r="AJ105" s="15"/>
    </row>
    <row r="106" spans="35:36" s="3" customFormat="1" ht="15" x14ac:dyDescent="0.25">
      <c r="AI106" s="15"/>
      <c r="AJ106" s="15"/>
    </row>
  </sheetData>
  <mergeCells count="8">
    <mergeCell ref="AL5:AM5"/>
    <mergeCell ref="AY8:AZ8"/>
    <mergeCell ref="T16:U16"/>
    <mergeCell ref="AE16:AF16"/>
    <mergeCell ref="A3:B3"/>
    <mergeCell ref="G5:H5"/>
    <mergeCell ref="N5:O5"/>
    <mergeCell ref="Y5:Z5"/>
  </mergeCells>
  <pageMargins left="0.25" right="0.25" top="0.75" bottom="0.75" header="0.3" footer="0.3"/>
  <pageSetup paperSize="9" scale="12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3"/>
  <sheetViews>
    <sheetView zoomScale="80" zoomScaleNormal="80" zoomScalePageLayoutView="80" workbookViewId="0">
      <pane xSplit="2" ySplit="8" topLeftCell="E9" activePane="bottomRight" state="frozen"/>
      <selection pane="topRight" activeCell="C1" sqref="C1"/>
      <selection pane="bottomLeft" activeCell="A9" sqref="A9"/>
      <selection pane="bottomRight" activeCell="D27" sqref="D27"/>
    </sheetView>
  </sheetViews>
  <sheetFormatPr defaultColWidth="8.85546875" defaultRowHeight="12.75" x14ac:dyDescent="0.2"/>
  <cols>
    <col min="1" max="1" width="5.42578125" customWidth="1"/>
    <col min="2" max="2" width="21.28515625" customWidth="1"/>
    <col min="3" max="3" width="21.42578125" customWidth="1"/>
    <col min="4" max="4" width="22.85546875" customWidth="1"/>
    <col min="5" max="5" width="14.85546875" customWidth="1"/>
    <col min="6" max="6" width="3.85546875" customWidth="1"/>
    <col min="7" max="12" width="7.42578125" hidden="1" customWidth="1"/>
    <col min="13" max="13" width="3.42578125" hidden="1" customWidth="1"/>
    <col min="14" max="21" width="5.7109375" hidden="1" customWidth="1"/>
    <col min="22" max="22" width="9.7109375" hidden="1" customWidth="1"/>
    <col min="23" max="23" width="6.42578125" hidden="1" customWidth="1"/>
    <col min="24" max="24" width="3.140625" hidden="1" customWidth="1"/>
    <col min="25" max="32" width="5.7109375" hidden="1" customWidth="1"/>
    <col min="33" max="33" width="10.85546875" hidden="1" customWidth="1"/>
    <col min="34" max="34" width="6.42578125" hidden="1" customWidth="1"/>
    <col min="35" max="35" width="3.140625" style="1" hidden="1" customWidth="1"/>
    <col min="36" max="36" width="13.85546875" style="1" hidden="1" customWidth="1"/>
    <col min="37" max="37" width="4.28515625" customWidth="1"/>
    <col min="38" max="39" width="15.85546875" customWidth="1"/>
    <col min="56" max="56" width="4.140625" customWidth="1"/>
  </cols>
  <sheetData>
    <row r="1" spans="1:58" s="3" customFormat="1" ht="15.75" x14ac:dyDescent="0.25">
      <c r="A1" s="104" t="str">
        <f>CompDetail!A1</f>
        <v>QLD State Vaulting Championship</v>
      </c>
      <c r="C1" s="85">
        <f ca="1">NOW()</f>
        <v>42940.379691087961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</row>
    <row r="2" spans="1:58" s="3" customFormat="1" ht="15.75" x14ac:dyDescent="0.25">
      <c r="A2" s="18"/>
      <c r="C2" s="87">
        <f ca="1">NOW()</f>
        <v>42940.379691087961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05"/>
      <c r="V2" s="59"/>
      <c r="W2" s="59"/>
      <c r="X2" s="105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</row>
    <row r="3" spans="1:58" s="3" customFormat="1" ht="15.75" x14ac:dyDescent="0.25">
      <c r="A3" s="177" t="str">
        <f>CompDetail!A3</f>
        <v>8 - 9 July 2017</v>
      </c>
      <c r="B3" s="17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105"/>
      <c r="O3" s="59"/>
      <c r="P3" s="59"/>
      <c r="Q3" s="105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87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</row>
    <row r="4" spans="1:58" s="3" customFormat="1" ht="15.75" x14ac:dyDescent="0.25">
      <c r="A4" s="104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87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</row>
    <row r="5" spans="1:58" s="3" customFormat="1" ht="15.75" x14ac:dyDescent="0.25">
      <c r="A5" s="104" t="s">
        <v>98</v>
      </c>
      <c r="B5" s="104"/>
      <c r="C5" s="59"/>
      <c r="D5" s="59"/>
      <c r="E5" s="59"/>
      <c r="F5" s="59"/>
      <c r="G5" s="182" t="s">
        <v>43</v>
      </c>
      <c r="H5" s="182"/>
      <c r="I5" s="105"/>
      <c r="J5" s="105"/>
      <c r="K5" s="105"/>
      <c r="L5" s="105"/>
      <c r="M5" s="105"/>
      <c r="N5" s="182" t="s">
        <v>44</v>
      </c>
      <c r="O5" s="182"/>
      <c r="P5" s="59"/>
      <c r="Q5" s="59"/>
      <c r="R5" s="105"/>
      <c r="S5" s="59"/>
      <c r="T5" s="105"/>
      <c r="U5" s="59"/>
      <c r="V5" s="59"/>
      <c r="W5" s="59"/>
      <c r="X5" s="59"/>
      <c r="Y5" s="182" t="s">
        <v>48</v>
      </c>
      <c r="Z5" s="182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182" t="s">
        <v>43</v>
      </c>
      <c r="AM5" s="182"/>
      <c r="AN5" s="105"/>
      <c r="AO5" s="105"/>
      <c r="AP5" s="105"/>
      <c r="AQ5" s="105"/>
      <c r="AR5" s="105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</row>
    <row r="6" spans="1:58" s="3" customFormat="1" ht="15.75" x14ac:dyDescent="0.25">
      <c r="A6" s="104" t="s">
        <v>82</v>
      </c>
      <c r="B6" s="105">
        <v>17</v>
      </c>
      <c r="C6" s="59" t="s">
        <v>134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</row>
    <row r="7" spans="1:58" s="3" customFormat="1" ht="15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60" t="s">
        <v>35</v>
      </c>
      <c r="X7" s="64"/>
      <c r="Y7" s="59"/>
      <c r="Z7" s="59"/>
      <c r="AA7" s="59"/>
      <c r="AB7" s="59"/>
      <c r="AC7" s="59"/>
      <c r="AD7" s="59"/>
      <c r="AE7" s="59"/>
      <c r="AF7" s="59"/>
      <c r="AG7" s="59"/>
      <c r="AH7" s="60" t="s">
        <v>35</v>
      </c>
      <c r="AI7" s="65"/>
      <c r="AJ7" s="60" t="s">
        <v>79</v>
      </c>
      <c r="AK7" s="65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66"/>
      <c r="BE7" s="60" t="s">
        <v>50</v>
      </c>
      <c r="BF7" s="59"/>
    </row>
    <row r="8" spans="1:58" s="3" customFormat="1" ht="15" x14ac:dyDescent="0.25">
      <c r="A8" s="60" t="s">
        <v>51</v>
      </c>
      <c r="B8" s="60" t="s">
        <v>52</v>
      </c>
      <c r="C8" s="60" t="s">
        <v>92</v>
      </c>
      <c r="D8" s="60" t="s">
        <v>53</v>
      </c>
      <c r="E8" s="60" t="s">
        <v>54</v>
      </c>
      <c r="F8" s="67"/>
      <c r="G8" s="60" t="s">
        <v>53</v>
      </c>
      <c r="H8" s="60"/>
      <c r="I8" s="60"/>
      <c r="J8" s="60"/>
      <c r="K8" s="60"/>
      <c r="L8" s="60"/>
      <c r="M8" s="67"/>
      <c r="N8" s="60" t="s">
        <v>56</v>
      </c>
      <c r="O8" s="60" t="s">
        <v>57</v>
      </c>
      <c r="P8" s="60" t="s">
        <v>36</v>
      </c>
      <c r="Q8" s="60" t="s">
        <v>37</v>
      </c>
      <c r="R8" s="60" t="s">
        <v>38</v>
      </c>
      <c r="S8" s="60" t="s">
        <v>39</v>
      </c>
      <c r="T8" s="60" t="s">
        <v>58</v>
      </c>
      <c r="U8" s="60" t="s">
        <v>40</v>
      </c>
      <c r="V8" s="60" t="s">
        <v>78</v>
      </c>
      <c r="W8" s="60" t="s">
        <v>41</v>
      </c>
      <c r="X8" s="64"/>
      <c r="Y8" s="60" t="s">
        <v>56</v>
      </c>
      <c r="Z8" s="60" t="s">
        <v>57</v>
      </c>
      <c r="AA8" s="60" t="s">
        <v>36</v>
      </c>
      <c r="AB8" s="60" t="s">
        <v>37</v>
      </c>
      <c r="AC8" s="60" t="s">
        <v>38</v>
      </c>
      <c r="AD8" s="60" t="s">
        <v>39</v>
      </c>
      <c r="AE8" s="60" t="s">
        <v>58</v>
      </c>
      <c r="AF8" s="60" t="s">
        <v>40</v>
      </c>
      <c r="AG8" s="60" t="s">
        <v>78</v>
      </c>
      <c r="AH8" s="60" t="s">
        <v>41</v>
      </c>
      <c r="AI8" s="65"/>
      <c r="AJ8" s="60" t="s">
        <v>59</v>
      </c>
      <c r="AK8" s="65"/>
      <c r="AL8" s="60" t="s">
        <v>53</v>
      </c>
      <c r="AM8" s="60"/>
      <c r="AN8" s="60"/>
      <c r="AO8" s="60"/>
      <c r="AP8" s="60"/>
      <c r="AQ8" s="60"/>
      <c r="AR8" s="67"/>
      <c r="AS8" s="68" t="s">
        <v>32</v>
      </c>
      <c r="AT8" s="60"/>
      <c r="AU8" s="69" t="s">
        <v>29</v>
      </c>
      <c r="AV8" s="70" t="s">
        <v>32</v>
      </c>
      <c r="AW8" s="67"/>
      <c r="AX8" s="179" t="s">
        <v>33</v>
      </c>
      <c r="AY8" s="179"/>
      <c r="AZ8" s="59"/>
      <c r="BA8" s="59"/>
      <c r="BB8" s="59"/>
      <c r="BC8" s="59"/>
      <c r="BD8" s="65"/>
      <c r="BE8" s="60" t="s">
        <v>61</v>
      </c>
      <c r="BF8" s="60" t="s">
        <v>62</v>
      </c>
    </row>
    <row r="9" spans="1:58" s="3" customFormat="1" ht="15" x14ac:dyDescent="0.25">
      <c r="A9" s="57"/>
      <c r="B9" t="s">
        <v>178</v>
      </c>
      <c r="C9" s="168"/>
      <c r="D9" s="168"/>
      <c r="E9" s="168"/>
      <c r="F9" s="71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152"/>
      <c r="AM9" s="152"/>
      <c r="AN9" s="152"/>
      <c r="AO9" s="152"/>
      <c r="AP9" s="152"/>
      <c r="AQ9" s="152"/>
      <c r="AR9" s="71"/>
      <c r="AS9" s="97"/>
      <c r="AT9" s="97"/>
      <c r="AU9" s="97"/>
      <c r="AV9" s="97"/>
      <c r="AW9" s="98"/>
      <c r="AX9" s="97"/>
      <c r="AY9" s="97"/>
      <c r="AZ9" s="97"/>
      <c r="BA9" s="97"/>
      <c r="BB9" s="97"/>
      <c r="BC9" s="99"/>
      <c r="BD9" s="66"/>
      <c r="BE9" s="99"/>
      <c r="BF9" s="152"/>
    </row>
    <row r="10" spans="1:58" s="3" customFormat="1" ht="15" x14ac:dyDescent="0.25">
      <c r="A10" s="57"/>
      <c r="B10" s="174" t="s">
        <v>186</v>
      </c>
      <c r="C10" s="168"/>
      <c r="D10" s="168"/>
      <c r="E10" s="168"/>
      <c r="F10" s="71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152"/>
      <c r="AM10" s="152"/>
      <c r="AN10" s="152"/>
      <c r="AO10" s="152"/>
      <c r="AP10" s="152"/>
      <c r="AQ10" s="152"/>
      <c r="AR10" s="71"/>
      <c r="AS10" s="152"/>
      <c r="AT10" s="152"/>
      <c r="AU10" s="152"/>
      <c r="AV10" s="152"/>
      <c r="AW10" s="71"/>
      <c r="AX10" s="152"/>
      <c r="AY10" s="152"/>
      <c r="AZ10" s="152"/>
      <c r="BA10" s="152"/>
      <c r="BB10" s="152"/>
      <c r="BC10" s="152"/>
      <c r="BD10" s="66"/>
      <c r="BE10" s="152"/>
      <c r="BF10" s="152"/>
    </row>
    <row r="11" spans="1:58" s="3" customFormat="1" ht="15" x14ac:dyDescent="0.25">
      <c r="A11" s="57"/>
      <c r="B11" t="s">
        <v>187</v>
      </c>
      <c r="C11" s="168"/>
      <c r="D11" s="168"/>
      <c r="E11" s="168"/>
      <c r="F11" s="71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152"/>
      <c r="AM11" s="152"/>
      <c r="AN11" s="152"/>
      <c r="AO11" s="152"/>
      <c r="AP11" s="152"/>
      <c r="AQ11" s="152"/>
      <c r="AR11" s="71"/>
      <c r="AS11" s="152"/>
      <c r="AT11" s="152"/>
      <c r="AU11" s="152"/>
      <c r="AV11" s="152"/>
      <c r="AW11" s="71"/>
      <c r="AX11" s="152"/>
      <c r="AY11" s="152"/>
      <c r="AZ11" s="152"/>
      <c r="BA11" s="152"/>
      <c r="BB11" s="152"/>
      <c r="BC11" s="152"/>
      <c r="BD11" s="66"/>
      <c r="BE11" s="152"/>
      <c r="BF11" s="152"/>
    </row>
    <row r="12" spans="1:58" s="3" customFormat="1" ht="15" x14ac:dyDescent="0.25">
      <c r="A12" s="57"/>
      <c r="B12" t="s">
        <v>188</v>
      </c>
      <c r="C12" s="168"/>
      <c r="D12" s="168"/>
      <c r="E12" s="168"/>
      <c r="F12" s="71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152"/>
      <c r="AM12" s="152"/>
      <c r="AN12" s="152"/>
      <c r="AO12" s="152"/>
      <c r="AP12" s="152"/>
      <c r="AQ12" s="152"/>
      <c r="AR12" s="71"/>
      <c r="AS12" s="152"/>
      <c r="AT12" s="152"/>
      <c r="AU12" s="152"/>
      <c r="AV12" s="152"/>
      <c r="AW12" s="71"/>
      <c r="AX12" s="152"/>
      <c r="AY12" s="152"/>
      <c r="AZ12" s="152"/>
      <c r="BA12" s="152"/>
      <c r="BB12" s="152"/>
      <c r="BC12" s="152"/>
      <c r="BD12" s="66"/>
      <c r="BE12" s="152"/>
      <c r="BF12" s="152"/>
    </row>
    <row r="13" spans="1:58" s="3" customFormat="1" ht="15" x14ac:dyDescent="0.25">
      <c r="A13" s="57"/>
      <c r="B13" s="174" t="s">
        <v>189</v>
      </c>
      <c r="C13" s="168"/>
      <c r="D13" s="168"/>
      <c r="E13" s="168"/>
      <c r="F13" s="71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152"/>
      <c r="AM13" s="152"/>
      <c r="AN13" s="152"/>
      <c r="AO13" s="152"/>
      <c r="AP13" s="152"/>
      <c r="AQ13" s="152"/>
      <c r="AR13" s="71"/>
      <c r="AS13" s="152"/>
      <c r="AT13" s="152"/>
      <c r="AU13" s="152"/>
      <c r="AV13" s="152"/>
      <c r="AW13" s="71"/>
      <c r="AX13" s="152"/>
      <c r="AY13" s="152"/>
      <c r="AZ13" s="152"/>
      <c r="BA13" s="152"/>
      <c r="BB13" s="152"/>
      <c r="BC13" s="152"/>
      <c r="BD13" s="66"/>
      <c r="BE13" s="152"/>
      <c r="BF13" s="152"/>
    </row>
    <row r="14" spans="1:58" s="3" customFormat="1" ht="15" customHeight="1" x14ac:dyDescent="0.25">
      <c r="A14" s="57"/>
      <c r="B14" s="174" t="s">
        <v>190</v>
      </c>
      <c r="C14" s="168"/>
      <c r="D14" s="168"/>
      <c r="E14" s="168"/>
      <c r="F14" s="71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152"/>
      <c r="AM14" s="152"/>
      <c r="AN14" s="152"/>
      <c r="AO14" s="152"/>
      <c r="AP14" s="152"/>
      <c r="AQ14" s="152"/>
      <c r="AR14" s="71"/>
      <c r="AS14" s="152"/>
      <c r="AT14" s="152"/>
      <c r="AU14" s="152"/>
      <c r="AV14" s="152"/>
      <c r="AW14" s="71"/>
      <c r="AX14" s="152"/>
      <c r="AY14" s="152"/>
      <c r="AZ14" s="152"/>
      <c r="BA14" s="152"/>
      <c r="BB14" s="152"/>
      <c r="BC14" s="152"/>
      <c r="BD14" s="66"/>
      <c r="BE14" s="152"/>
      <c r="BF14" s="152"/>
    </row>
    <row r="15" spans="1:58" s="3" customFormat="1" ht="15" x14ac:dyDescent="0.25">
      <c r="A15" s="119"/>
      <c r="B15"/>
      <c r="C15" t="s">
        <v>144</v>
      </c>
      <c r="D15" t="s">
        <v>153</v>
      </c>
      <c r="E15" t="s">
        <v>143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77">
        <v>5.8</v>
      </c>
      <c r="AM15" s="77">
        <v>5.5</v>
      </c>
      <c r="AN15" s="77">
        <v>6</v>
      </c>
      <c r="AO15" s="77">
        <v>6.5</v>
      </c>
      <c r="AP15" s="77">
        <v>7</v>
      </c>
      <c r="AQ15" s="80">
        <f>SUM((AL15*0.1),(AM15*0.1),(AN15*0.3),(AO15*0.3),(AP15*0.2))</f>
        <v>6.28</v>
      </c>
      <c r="AR15" s="79"/>
      <c r="AS15" s="100">
        <v>7.2</v>
      </c>
      <c r="AT15" s="78">
        <f>AS15</f>
        <v>7.2</v>
      </c>
      <c r="AU15" s="100">
        <v>0.3</v>
      </c>
      <c r="AV15" s="82">
        <f>AT15-AU15</f>
        <v>6.9</v>
      </c>
      <c r="AW15" s="98"/>
      <c r="AX15" s="100">
        <v>6</v>
      </c>
      <c r="AY15" s="100">
        <v>6</v>
      </c>
      <c r="AZ15" s="100">
        <v>5.8</v>
      </c>
      <c r="BA15" s="100">
        <v>5</v>
      </c>
      <c r="BB15" s="100">
        <v>5</v>
      </c>
      <c r="BC15" s="82">
        <f>SUM((AX15*0.25),(AY15*0.25),(AZ15*0.2),(BA15*0.2),(BB15*0.1))</f>
        <v>5.66</v>
      </c>
      <c r="BD15" s="66"/>
      <c r="BE15" s="81">
        <f>SUM((AQ15*0.25)+(AV15*0.5)+(BC15*0.25))</f>
        <v>6.4350000000000005</v>
      </c>
      <c r="BF15" s="110">
        <v>1</v>
      </c>
    </row>
    <row r="16" spans="1:58" s="3" customFormat="1" ht="15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</row>
    <row r="17" spans="1:58" s="3" customFormat="1" ht="15" x14ac:dyDescent="0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</row>
    <row r="18" spans="1:58" s="3" customFormat="1" ht="1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</row>
    <row r="19" spans="1:58" s="3" customFormat="1" ht="15" x14ac:dyDescent="0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</row>
    <row r="20" spans="1:58" s="3" customFormat="1" ht="15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</row>
    <row r="21" spans="1:58" s="3" customFormat="1" ht="1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</row>
    <row r="22" spans="1:58" s="3" customFormat="1" ht="15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</row>
    <row r="23" spans="1:58" s="3" customFormat="1" ht="15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</row>
    <row r="24" spans="1:58" s="3" customFormat="1" ht="1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</row>
    <row r="25" spans="1:58" s="3" customFormat="1" ht="15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</row>
    <row r="26" spans="1:58" s="3" customFormat="1" ht="15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</row>
    <row r="27" spans="1:58" s="3" customFormat="1" ht="15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</row>
    <row r="28" spans="1:58" s="3" customFormat="1" ht="15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</row>
    <row r="29" spans="1:58" s="3" customFormat="1" ht="15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</row>
    <row r="30" spans="1:58" s="3" customFormat="1" ht="15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</row>
    <row r="31" spans="1:58" s="3" customFormat="1" ht="15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</row>
    <row r="32" spans="1:58" s="3" customFormat="1" ht="15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</row>
    <row r="33" spans="1:58" s="3" customFormat="1" ht="15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</row>
    <row r="34" spans="1:58" s="3" customFormat="1" ht="15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</row>
    <row r="35" spans="1:58" s="3" customFormat="1" ht="15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</row>
    <row r="36" spans="1:58" s="3" customFormat="1" ht="15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</row>
    <row r="37" spans="1:58" s="3" customFormat="1" ht="1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</row>
    <row r="38" spans="1:58" s="3" customFormat="1" ht="15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</row>
    <row r="39" spans="1:58" s="3" customFormat="1" ht="15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</row>
    <row r="40" spans="1:58" s="3" customFormat="1" ht="15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</row>
    <row r="41" spans="1:58" s="3" customFormat="1" ht="15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</row>
    <row r="42" spans="1:58" s="3" customFormat="1" ht="15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</row>
    <row r="43" spans="1:58" s="3" customFormat="1" ht="15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</row>
    <row r="44" spans="1:58" s="3" customFormat="1" ht="1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</row>
    <row r="45" spans="1:58" s="3" customFormat="1" ht="15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</row>
    <row r="46" spans="1:58" s="3" customFormat="1" ht="15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</row>
    <row r="47" spans="1:58" s="3" customFormat="1" ht="15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</row>
    <row r="48" spans="1:58" s="3" customFormat="1" ht="15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</row>
    <row r="49" spans="1:58" s="3" customFormat="1" ht="15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</row>
    <row r="50" spans="1:58" s="3" customFormat="1" ht="15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</row>
    <row r="51" spans="1:58" s="3" customFormat="1" ht="15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</row>
    <row r="52" spans="1:58" s="3" customFormat="1" ht="15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</row>
    <row r="53" spans="1:58" s="3" customFormat="1" ht="15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</row>
    <row r="54" spans="1:58" s="3" customFormat="1" ht="15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</row>
    <row r="55" spans="1:58" s="3" customFormat="1" ht="15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</row>
    <row r="56" spans="1:58" s="3" customFormat="1" ht="15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</row>
    <row r="57" spans="1:58" s="3" customFormat="1" ht="15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</row>
    <row r="58" spans="1:58" s="3" customFormat="1" ht="15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</row>
    <row r="59" spans="1:58" s="3" customFormat="1" ht="15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</row>
    <row r="60" spans="1:58" s="3" customFormat="1" ht="15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</row>
    <row r="61" spans="1:58" s="3" customFormat="1" ht="15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</row>
    <row r="62" spans="1:58" s="3" customFormat="1" ht="15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</row>
    <row r="63" spans="1:58" s="3" customFormat="1" ht="15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</row>
    <row r="64" spans="1:58" s="3" customFormat="1" ht="1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</row>
    <row r="65" spans="1:58" s="3" customFormat="1" ht="1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</row>
    <row r="66" spans="1:58" s="3" customFormat="1" ht="15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</row>
    <row r="67" spans="1:58" s="3" customFormat="1" ht="15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</row>
    <row r="68" spans="1:58" s="3" customFormat="1" ht="15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</row>
    <row r="69" spans="1:58" s="3" customFormat="1" ht="15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</row>
    <row r="70" spans="1:58" s="3" customFormat="1" ht="15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</row>
    <row r="71" spans="1:58" s="3" customFormat="1" ht="15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</row>
    <row r="72" spans="1:58" s="3" customFormat="1" ht="15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</row>
    <row r="73" spans="1:58" s="3" customFormat="1" ht="15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</row>
    <row r="74" spans="1:58" s="3" customFormat="1" ht="1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</row>
    <row r="75" spans="1:58" s="3" customFormat="1" ht="15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</row>
    <row r="76" spans="1:58" s="3" customFormat="1" ht="15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</row>
    <row r="77" spans="1:58" s="3" customFormat="1" ht="15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</row>
    <row r="78" spans="1:58" s="3" customFormat="1" ht="15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</row>
    <row r="79" spans="1:58" s="3" customFormat="1" ht="15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</row>
    <row r="80" spans="1:58" s="3" customFormat="1" ht="15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</row>
    <row r="81" spans="1:58" s="3" customFormat="1" ht="15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</row>
    <row r="82" spans="1:58" s="3" customFormat="1" ht="15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</row>
    <row r="83" spans="1:58" s="3" customFormat="1" ht="15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</row>
    <row r="84" spans="1:58" s="3" customFormat="1" ht="15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</row>
    <row r="85" spans="1:58" s="3" customFormat="1" ht="15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</row>
    <row r="86" spans="1:58" s="3" customFormat="1" ht="15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</row>
    <row r="87" spans="1:58" s="3" customFormat="1" ht="15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</row>
    <row r="88" spans="1:58" s="3" customFormat="1" ht="15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</row>
    <row r="89" spans="1:58" s="3" customFormat="1" ht="15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</row>
    <row r="90" spans="1:58" s="3" customFormat="1" ht="15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</row>
    <row r="91" spans="1:58" s="3" customFormat="1" ht="15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</row>
    <row r="92" spans="1:58" s="3" customFormat="1" ht="15" x14ac:dyDescent="0.25">
      <c r="AI92" s="15"/>
      <c r="AJ92" s="15"/>
    </row>
    <row r="93" spans="1:58" s="3" customFormat="1" ht="15" x14ac:dyDescent="0.25">
      <c r="AI93" s="15"/>
      <c r="AJ93" s="15"/>
    </row>
    <row r="94" spans="1:58" s="3" customFormat="1" ht="15" x14ac:dyDescent="0.25">
      <c r="AI94" s="15"/>
      <c r="AJ94" s="15"/>
    </row>
    <row r="95" spans="1:58" s="3" customFormat="1" ht="15" x14ac:dyDescent="0.25">
      <c r="AI95" s="15"/>
      <c r="AJ95" s="15"/>
    </row>
    <row r="96" spans="1:58" s="3" customFormat="1" ht="15" x14ac:dyDescent="0.25">
      <c r="AI96" s="15"/>
      <c r="AJ96" s="15"/>
    </row>
    <row r="97" spans="35:36" s="3" customFormat="1" ht="15" x14ac:dyDescent="0.25">
      <c r="AI97" s="15"/>
      <c r="AJ97" s="15"/>
    </row>
    <row r="98" spans="35:36" s="3" customFormat="1" ht="15" x14ac:dyDescent="0.25">
      <c r="AI98" s="15"/>
      <c r="AJ98" s="15"/>
    </row>
    <row r="99" spans="35:36" s="3" customFormat="1" ht="15" x14ac:dyDescent="0.25">
      <c r="AI99" s="15"/>
      <c r="AJ99" s="15"/>
    </row>
    <row r="100" spans="35:36" s="3" customFormat="1" ht="15" x14ac:dyDescent="0.25">
      <c r="AI100" s="15"/>
      <c r="AJ100" s="15"/>
    </row>
    <row r="101" spans="35:36" s="3" customFormat="1" ht="15" x14ac:dyDescent="0.25">
      <c r="AI101" s="15"/>
      <c r="AJ101" s="15"/>
    </row>
    <row r="102" spans="35:36" s="3" customFormat="1" ht="15" x14ac:dyDescent="0.25">
      <c r="AI102" s="15"/>
      <c r="AJ102" s="15"/>
    </row>
    <row r="103" spans="35:36" s="3" customFormat="1" ht="15" x14ac:dyDescent="0.25">
      <c r="AI103" s="15"/>
      <c r="AJ103" s="15"/>
    </row>
  </sheetData>
  <mergeCells count="6">
    <mergeCell ref="AX8:AY8"/>
    <mergeCell ref="A3:B3"/>
    <mergeCell ref="G5:H5"/>
    <mergeCell ref="N5:O5"/>
    <mergeCell ref="Y5:Z5"/>
    <mergeCell ref="AL5:AM5"/>
  </mergeCells>
  <pageMargins left="0.25" right="0.25" top="0.75" bottom="0.75" header="0.3" footer="0.3"/>
  <pageSetup paperSize="9" scale="11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workbookViewId="0">
      <selection activeCell="M1" sqref="M1:Q21"/>
    </sheetView>
  </sheetViews>
  <sheetFormatPr defaultColWidth="9.140625" defaultRowHeight="12.75" x14ac:dyDescent="0.2"/>
  <cols>
    <col min="1" max="1" width="5.5703125" style="120" customWidth="1"/>
    <col min="2" max="2" width="21.28515625" style="120" customWidth="1"/>
    <col min="3" max="3" width="14.85546875" style="120" customWidth="1"/>
    <col min="4" max="8" width="8.140625" style="120" customWidth="1"/>
    <col min="9" max="9" width="6.7109375" style="120" customWidth="1"/>
    <col min="10" max="10" width="3.7109375" style="120" customWidth="1"/>
    <col min="11" max="11" width="6.7109375" style="120" customWidth="1"/>
    <col min="12" max="12" width="3.7109375" style="120" customWidth="1"/>
    <col min="13" max="14" width="6.7109375" style="120" customWidth="1"/>
    <col min="15" max="15" width="7.7109375" style="120" customWidth="1"/>
    <col min="16" max="16" width="11.85546875" style="120" customWidth="1"/>
    <col min="17" max="17" width="11.42578125" style="120" customWidth="1"/>
    <col min="18" max="16384" width="9.140625" style="120"/>
  </cols>
  <sheetData>
    <row r="1" spans="1:17" ht="15.75" x14ac:dyDescent="0.25">
      <c r="A1" s="113" t="str">
        <f>CompDetail!A1</f>
        <v>QLD State Vaulting Championship</v>
      </c>
      <c r="M1" s="121"/>
      <c r="N1" s="132"/>
      <c r="P1" s="123">
        <f ca="1">NOW()</f>
        <v>42940.379691087961</v>
      </c>
      <c r="Q1" s="123"/>
    </row>
    <row r="2" spans="1:17" ht="15.75" x14ac:dyDescent="0.25">
      <c r="A2" s="113"/>
      <c r="J2" s="135"/>
      <c r="K2" s="133"/>
      <c r="L2" s="134"/>
      <c r="M2" s="121"/>
      <c r="N2" s="132"/>
      <c r="P2" s="123"/>
      <c r="Q2" s="123"/>
    </row>
    <row r="3" spans="1:17" ht="15.75" x14ac:dyDescent="0.25">
      <c r="A3" s="177" t="str">
        <f>CompDetail!A3</f>
        <v>8 - 9 July 2017</v>
      </c>
      <c r="B3" s="178"/>
      <c r="J3" s="134"/>
      <c r="K3" s="133"/>
      <c r="L3" s="134"/>
      <c r="N3" s="132"/>
      <c r="P3" s="124">
        <f ca="1">NOW()</f>
        <v>42940.379691087961</v>
      </c>
      <c r="Q3" s="124"/>
    </row>
    <row r="4" spans="1:17" ht="15.75" x14ac:dyDescent="0.25">
      <c r="A4" s="111"/>
      <c r="B4" s="112"/>
      <c r="J4" s="134"/>
      <c r="K4" s="133"/>
      <c r="L4" s="134"/>
      <c r="N4" s="132"/>
      <c r="Q4" s="124"/>
    </row>
    <row r="5" spans="1:17" ht="15.75" x14ac:dyDescent="0.25">
      <c r="A5" s="113" t="s">
        <v>194</v>
      </c>
      <c r="B5" s="113"/>
      <c r="J5" s="134"/>
      <c r="K5" s="133"/>
      <c r="L5" s="134"/>
      <c r="N5" s="132"/>
      <c r="Q5" s="124"/>
    </row>
    <row r="6" spans="1:17" ht="15.75" x14ac:dyDescent="0.25">
      <c r="A6" s="113" t="s">
        <v>82</v>
      </c>
      <c r="B6" s="114">
        <v>30</v>
      </c>
      <c r="I6" s="120" t="s">
        <v>169</v>
      </c>
      <c r="J6" s="135"/>
      <c r="K6" s="120" t="s">
        <v>169</v>
      </c>
      <c r="L6" s="134"/>
    </row>
    <row r="7" spans="1:17" x14ac:dyDescent="0.2">
      <c r="D7" s="120" t="s">
        <v>33</v>
      </c>
      <c r="I7" s="169" t="s">
        <v>13</v>
      </c>
      <c r="J7" s="122"/>
      <c r="K7" s="169" t="s">
        <v>14</v>
      </c>
      <c r="L7" s="122"/>
      <c r="M7" s="183" t="s">
        <v>99</v>
      </c>
      <c r="N7" s="183"/>
      <c r="O7" s="148" t="s">
        <v>100</v>
      </c>
    </row>
    <row r="8" spans="1:17" s="125" customFormat="1" x14ac:dyDescent="0.2">
      <c r="A8" s="125" t="s">
        <v>51</v>
      </c>
      <c r="B8" s="125" t="s">
        <v>52</v>
      </c>
      <c r="C8" s="125" t="s">
        <v>55</v>
      </c>
      <c r="D8" s="173">
        <v>1</v>
      </c>
      <c r="E8" s="173">
        <v>2</v>
      </c>
      <c r="F8" s="173">
        <v>3</v>
      </c>
      <c r="G8" s="173">
        <v>4</v>
      </c>
      <c r="H8" s="173">
        <v>5</v>
      </c>
      <c r="I8" s="148" t="s">
        <v>74</v>
      </c>
      <c r="J8" s="126"/>
      <c r="K8" s="148" t="s">
        <v>101</v>
      </c>
      <c r="L8" s="126"/>
      <c r="M8" s="148" t="s">
        <v>13</v>
      </c>
      <c r="N8" s="148" t="s">
        <v>14</v>
      </c>
      <c r="O8" s="148" t="s">
        <v>59</v>
      </c>
      <c r="P8" s="148" t="s">
        <v>62</v>
      </c>
    </row>
    <row r="9" spans="1:17" ht="15" customHeight="1" x14ac:dyDescent="0.2">
      <c r="J9" s="122"/>
      <c r="L9" s="122"/>
    </row>
    <row r="10" spans="1:17" ht="15" customHeight="1" x14ac:dyDescent="0.2">
      <c r="A10">
        <v>9</v>
      </c>
      <c r="B10" t="s">
        <v>160</v>
      </c>
      <c r="C10" t="s">
        <v>161</v>
      </c>
      <c r="D10">
        <v>7</v>
      </c>
      <c r="E10">
        <v>6.8</v>
      </c>
      <c r="F10">
        <v>7</v>
      </c>
      <c r="G10">
        <v>6</v>
      </c>
      <c r="H10">
        <v>6</v>
      </c>
      <c r="I10" s="127">
        <f t="shared" ref="I10:I17" si="0">SUM((D10*0.25)+(E10*0.25)+(F10*0.2)+(G10*0.2)+(H10*0.1))</f>
        <v>6.65</v>
      </c>
      <c r="J10" s="122"/>
      <c r="K10" s="127">
        <v>6.7</v>
      </c>
      <c r="L10" s="122"/>
      <c r="M10" s="128">
        <f t="shared" ref="M10:M17" si="1">I10</f>
        <v>6.65</v>
      </c>
      <c r="N10" s="128">
        <f t="shared" ref="N10:N17" si="2">K10</f>
        <v>6.7</v>
      </c>
      <c r="O10" s="128">
        <f t="shared" ref="O10:O17" si="3">AVERAGE(M10:N10)</f>
        <v>6.6750000000000007</v>
      </c>
      <c r="P10" s="120">
        <v>1</v>
      </c>
    </row>
    <row r="11" spans="1:17" ht="15" customHeight="1" x14ac:dyDescent="0.2">
      <c r="A11">
        <v>5</v>
      </c>
      <c r="B11" t="s">
        <v>159</v>
      </c>
      <c r="C11" t="s">
        <v>161</v>
      </c>
      <c r="D11">
        <v>6</v>
      </c>
      <c r="E11">
        <v>6</v>
      </c>
      <c r="F11">
        <v>6</v>
      </c>
      <c r="G11">
        <v>5</v>
      </c>
      <c r="H11">
        <v>6</v>
      </c>
      <c r="I11" s="127">
        <f t="shared" si="0"/>
        <v>5.8000000000000007</v>
      </c>
      <c r="J11" s="122"/>
      <c r="K11" s="127">
        <v>6.9</v>
      </c>
      <c r="L11" s="122"/>
      <c r="M11" s="128">
        <f t="shared" si="1"/>
        <v>5.8000000000000007</v>
      </c>
      <c r="N11" s="128">
        <f t="shared" si="2"/>
        <v>6.9</v>
      </c>
      <c r="O11" s="128">
        <f t="shared" si="3"/>
        <v>6.3500000000000005</v>
      </c>
      <c r="P11" s="120">
        <v>2</v>
      </c>
    </row>
    <row r="12" spans="1:17" ht="15" customHeight="1" x14ac:dyDescent="0.2">
      <c r="A12">
        <v>6</v>
      </c>
      <c r="B12" t="s">
        <v>181</v>
      </c>
      <c r="C12" t="s">
        <v>161</v>
      </c>
      <c r="D12">
        <v>5.8</v>
      </c>
      <c r="E12">
        <v>5.8</v>
      </c>
      <c r="F12">
        <v>6</v>
      </c>
      <c r="G12">
        <v>7</v>
      </c>
      <c r="H12">
        <v>7</v>
      </c>
      <c r="I12" s="127">
        <f t="shared" si="0"/>
        <v>6.2</v>
      </c>
      <c r="J12" s="122"/>
      <c r="K12" s="127">
        <v>6</v>
      </c>
      <c r="L12" s="122"/>
      <c r="M12" s="128">
        <f t="shared" si="1"/>
        <v>6.2</v>
      </c>
      <c r="N12" s="128">
        <f t="shared" si="2"/>
        <v>6</v>
      </c>
      <c r="O12" s="128">
        <f t="shared" si="3"/>
        <v>6.1</v>
      </c>
      <c r="P12" s="120">
        <v>3</v>
      </c>
    </row>
    <row r="13" spans="1:17" ht="15" customHeight="1" x14ac:dyDescent="0.2">
      <c r="A13">
        <v>10</v>
      </c>
      <c r="B13" t="s">
        <v>172</v>
      </c>
      <c r="C13" t="s">
        <v>161</v>
      </c>
      <c r="D13">
        <v>5.8</v>
      </c>
      <c r="E13">
        <v>5.8</v>
      </c>
      <c r="F13">
        <v>5.5</v>
      </c>
      <c r="G13">
        <v>4</v>
      </c>
      <c r="H13">
        <v>4</v>
      </c>
      <c r="I13" s="127">
        <f t="shared" si="0"/>
        <v>5.2</v>
      </c>
      <c r="J13" s="122"/>
      <c r="K13" s="127">
        <v>6.7</v>
      </c>
      <c r="L13" s="122"/>
      <c r="M13" s="128">
        <f t="shared" si="1"/>
        <v>5.2</v>
      </c>
      <c r="N13" s="128">
        <f t="shared" si="2"/>
        <v>6.7</v>
      </c>
      <c r="O13" s="128">
        <f t="shared" si="3"/>
        <v>5.95</v>
      </c>
      <c r="P13" s="120">
        <v>4</v>
      </c>
    </row>
    <row r="14" spans="1:17" ht="15" customHeight="1" x14ac:dyDescent="0.2">
      <c r="A14">
        <v>26</v>
      </c>
      <c r="B14" t="s">
        <v>184</v>
      </c>
      <c r="C14" t="s">
        <v>156</v>
      </c>
      <c r="D14">
        <v>6.2</v>
      </c>
      <c r="E14">
        <v>6</v>
      </c>
      <c r="F14">
        <v>5.8</v>
      </c>
      <c r="G14">
        <v>4.5</v>
      </c>
      <c r="H14">
        <v>3.5</v>
      </c>
      <c r="I14" s="127">
        <f t="shared" si="0"/>
        <v>5.46</v>
      </c>
      <c r="J14" s="122"/>
      <c r="K14" s="127">
        <v>6.2</v>
      </c>
      <c r="L14" s="122"/>
      <c r="M14" s="128">
        <f t="shared" si="1"/>
        <v>5.46</v>
      </c>
      <c r="N14" s="128">
        <f t="shared" si="2"/>
        <v>6.2</v>
      </c>
      <c r="O14" s="128">
        <f t="shared" si="3"/>
        <v>5.83</v>
      </c>
      <c r="P14" s="120">
        <v>5</v>
      </c>
    </row>
    <row r="15" spans="1:17" ht="15" customHeight="1" x14ac:dyDescent="0.2">
      <c r="A15">
        <v>14</v>
      </c>
      <c r="B15" t="s">
        <v>188</v>
      </c>
      <c r="C15" t="s">
        <v>144</v>
      </c>
      <c r="D15">
        <v>6</v>
      </c>
      <c r="E15">
        <v>6</v>
      </c>
      <c r="F15">
        <v>5.5</v>
      </c>
      <c r="G15">
        <v>4</v>
      </c>
      <c r="H15">
        <v>4.5</v>
      </c>
      <c r="I15" s="127">
        <f t="shared" si="0"/>
        <v>5.35</v>
      </c>
      <c r="J15" s="122"/>
      <c r="K15" s="127">
        <v>6</v>
      </c>
      <c r="L15" s="122"/>
      <c r="M15" s="128">
        <f t="shared" si="1"/>
        <v>5.35</v>
      </c>
      <c r="N15" s="128">
        <f t="shared" si="2"/>
        <v>6</v>
      </c>
      <c r="O15" s="128">
        <f t="shared" si="3"/>
        <v>5.6749999999999998</v>
      </c>
      <c r="P15" s="120">
        <v>6</v>
      </c>
    </row>
    <row r="16" spans="1:17" ht="15" customHeight="1" x14ac:dyDescent="0.2">
      <c r="A16">
        <v>17</v>
      </c>
      <c r="B16" t="s">
        <v>186</v>
      </c>
      <c r="C16" t="s">
        <v>144</v>
      </c>
      <c r="D16">
        <v>6</v>
      </c>
      <c r="E16">
        <v>5.5</v>
      </c>
      <c r="F16">
        <v>5.5</v>
      </c>
      <c r="G16">
        <v>3</v>
      </c>
      <c r="H16">
        <v>3</v>
      </c>
      <c r="I16" s="127">
        <f t="shared" si="0"/>
        <v>4.875</v>
      </c>
      <c r="J16" s="122"/>
      <c r="K16" s="127">
        <v>5.8</v>
      </c>
      <c r="L16" s="122"/>
      <c r="M16" s="128">
        <f t="shared" si="1"/>
        <v>4.875</v>
      </c>
      <c r="N16" s="128">
        <f t="shared" si="2"/>
        <v>5.8</v>
      </c>
      <c r="O16" s="128">
        <f t="shared" si="3"/>
        <v>5.3375000000000004</v>
      </c>
    </row>
    <row r="17" spans="1:15" ht="15" customHeight="1" x14ac:dyDescent="0.2">
      <c r="A17">
        <v>13</v>
      </c>
      <c r="B17" t="s">
        <v>187</v>
      </c>
      <c r="C17" t="s">
        <v>144</v>
      </c>
      <c r="D17">
        <v>5.8</v>
      </c>
      <c r="E17">
        <v>5.6</v>
      </c>
      <c r="F17">
        <v>6</v>
      </c>
      <c r="G17">
        <v>3</v>
      </c>
      <c r="H17">
        <v>3</v>
      </c>
      <c r="I17" s="127">
        <f t="shared" si="0"/>
        <v>4.95</v>
      </c>
      <c r="J17" s="122"/>
      <c r="K17" s="127">
        <v>5.6</v>
      </c>
      <c r="L17" s="122"/>
      <c r="M17" s="128">
        <f t="shared" si="1"/>
        <v>4.95</v>
      </c>
      <c r="N17" s="128">
        <f t="shared" si="2"/>
        <v>5.6</v>
      </c>
      <c r="O17" s="128">
        <f t="shared" si="3"/>
        <v>5.2750000000000004</v>
      </c>
    </row>
    <row r="18" spans="1:15" ht="15" customHeight="1" x14ac:dyDescent="0.2">
      <c r="A18">
        <v>29</v>
      </c>
      <c r="B18" t="s">
        <v>185</v>
      </c>
      <c r="C18" t="s">
        <v>156</v>
      </c>
      <c r="D18">
        <v>5.8</v>
      </c>
      <c r="E18">
        <v>5</v>
      </c>
      <c r="F18">
        <v>5</v>
      </c>
      <c r="G18">
        <v>3</v>
      </c>
      <c r="H18">
        <v>3</v>
      </c>
      <c r="I18" s="127">
        <f t="shared" ref="I18:I21" si="4">SUM((D18*0.25)+(E18*0.25)+(F18*0.2)+(G18*0.2)+(H18*0.1))</f>
        <v>4.6000000000000005</v>
      </c>
      <c r="J18" s="122"/>
      <c r="K18" s="127">
        <v>5.8</v>
      </c>
      <c r="L18" s="122"/>
      <c r="M18" s="128">
        <f t="shared" ref="M18:M21" si="5">I18</f>
        <v>4.6000000000000005</v>
      </c>
      <c r="N18" s="128">
        <f t="shared" ref="N18:N21" si="6">K18</f>
        <v>5.8</v>
      </c>
      <c r="O18" s="128">
        <f t="shared" ref="O18:O21" si="7">AVERAGE(M18:N18)</f>
        <v>5.2</v>
      </c>
    </row>
    <row r="19" spans="1:15" ht="15" customHeight="1" x14ac:dyDescent="0.2">
      <c r="A19">
        <v>7</v>
      </c>
      <c r="B19" t="s">
        <v>182</v>
      </c>
      <c r="C19" t="s">
        <v>161</v>
      </c>
      <c r="D19">
        <v>4.8</v>
      </c>
      <c r="E19">
        <v>5</v>
      </c>
      <c r="F19">
        <v>4.8</v>
      </c>
      <c r="G19">
        <v>3</v>
      </c>
      <c r="H19">
        <v>3</v>
      </c>
      <c r="I19" s="127">
        <f t="shared" si="4"/>
        <v>4.3099999999999996</v>
      </c>
      <c r="J19" s="122"/>
      <c r="K19" s="127">
        <v>6</v>
      </c>
      <c r="L19" s="122"/>
      <c r="M19" s="128">
        <f t="shared" si="5"/>
        <v>4.3099999999999996</v>
      </c>
      <c r="N19" s="128">
        <f t="shared" si="6"/>
        <v>6</v>
      </c>
      <c r="O19" s="128">
        <f t="shared" si="7"/>
        <v>5.1549999999999994</v>
      </c>
    </row>
    <row r="20" spans="1:15" ht="15" customHeight="1" x14ac:dyDescent="0.2">
      <c r="A20">
        <v>34</v>
      </c>
      <c r="B20" t="s">
        <v>189</v>
      </c>
      <c r="C20" t="s">
        <v>144</v>
      </c>
      <c r="D20">
        <v>5.8</v>
      </c>
      <c r="E20">
        <v>6</v>
      </c>
      <c r="F20">
        <v>5</v>
      </c>
      <c r="G20">
        <v>4</v>
      </c>
      <c r="H20">
        <v>4</v>
      </c>
      <c r="I20" s="127">
        <f>SUM((D20*0.25)+(E20*0.25)+(F20*0.2)+(G20*0.2)+(H20*0.1))</f>
        <v>5.15</v>
      </c>
      <c r="J20" s="122"/>
      <c r="K20" s="127">
        <v>5.0999999999999996</v>
      </c>
      <c r="L20" s="122"/>
      <c r="M20" s="128">
        <f>I20</f>
        <v>5.15</v>
      </c>
      <c r="N20" s="128">
        <f>K20</f>
        <v>5.0999999999999996</v>
      </c>
      <c r="O20" s="128">
        <f>AVERAGE(M20:N20)</f>
        <v>5.125</v>
      </c>
    </row>
    <row r="21" spans="1:15" ht="15" customHeight="1" x14ac:dyDescent="0.2">
      <c r="A21">
        <v>20</v>
      </c>
      <c r="B21" t="s">
        <v>190</v>
      </c>
      <c r="C21" t="s">
        <v>144</v>
      </c>
      <c r="D21">
        <v>5</v>
      </c>
      <c r="E21">
        <v>5.8</v>
      </c>
      <c r="F21">
        <v>5</v>
      </c>
      <c r="G21">
        <v>3</v>
      </c>
      <c r="H21">
        <v>3</v>
      </c>
      <c r="I21" s="127">
        <f t="shared" si="4"/>
        <v>4.6000000000000005</v>
      </c>
      <c r="J21" s="122"/>
      <c r="K21" s="127">
        <v>5.6</v>
      </c>
      <c r="L21" s="122"/>
      <c r="M21" s="128">
        <f t="shared" si="5"/>
        <v>4.6000000000000005</v>
      </c>
      <c r="N21" s="128">
        <f t="shared" si="6"/>
        <v>5.6</v>
      </c>
      <c r="O21" s="128">
        <f t="shared" si="7"/>
        <v>5.0999999999999996</v>
      </c>
    </row>
  </sheetData>
  <sortState ref="A14:P14">
    <sortCondition descending="1" ref="O14"/>
  </sortState>
  <mergeCells count="2">
    <mergeCell ref="A3:B3"/>
    <mergeCell ref="M7:N7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>
      <selection activeCell="M1" sqref="M1:P14"/>
    </sheetView>
  </sheetViews>
  <sheetFormatPr defaultColWidth="9.140625" defaultRowHeight="12.75" x14ac:dyDescent="0.2"/>
  <cols>
    <col min="1" max="1" width="5.5703125" style="120" customWidth="1"/>
    <col min="2" max="2" width="21.28515625" style="120" customWidth="1"/>
    <col min="3" max="3" width="14.85546875" style="120" customWidth="1"/>
    <col min="4" max="8" width="9.28515625" style="120" customWidth="1"/>
    <col min="9" max="9" width="6.7109375" style="120" customWidth="1"/>
    <col min="10" max="10" width="2.140625" style="120" customWidth="1"/>
    <col min="11" max="11" width="6.7109375" style="120" customWidth="1"/>
    <col min="12" max="12" width="2.28515625" style="120" customWidth="1"/>
    <col min="13" max="15" width="8.7109375" style="120" customWidth="1"/>
    <col min="16" max="16" width="12.42578125" style="120" customWidth="1"/>
    <col min="17" max="17" width="6.7109375" style="120" customWidth="1"/>
    <col min="18" max="18" width="3.140625" style="120" customWidth="1"/>
    <col min="19" max="22" width="6.7109375" style="120" customWidth="1"/>
    <col min="23" max="23" width="10.7109375" style="120" customWidth="1"/>
    <col min="24" max="24" width="11.42578125" style="120" customWidth="1"/>
    <col min="25" max="16384" width="9.140625" style="120"/>
  </cols>
  <sheetData>
    <row r="1" spans="1:24" ht="15.75" x14ac:dyDescent="0.25">
      <c r="A1" s="129" t="str">
        <f>CompDetail!A1</f>
        <v>QLD State Vaulting Championship</v>
      </c>
      <c r="B1" s="3"/>
      <c r="C1" s="3"/>
      <c r="D1" s="3"/>
      <c r="E1" s="3"/>
      <c r="F1" s="3"/>
      <c r="G1" s="3"/>
      <c r="H1" s="3"/>
      <c r="I1" s="59" t="s">
        <v>43</v>
      </c>
      <c r="J1" s="135"/>
      <c r="L1" s="134"/>
      <c r="M1" s="121"/>
      <c r="N1" s="132"/>
      <c r="O1" s="132"/>
      <c r="P1" s="123">
        <f ca="1">NOW()</f>
        <v>42940.379691087961</v>
      </c>
      <c r="Q1" s="133"/>
      <c r="R1" s="132"/>
      <c r="X1" s="123"/>
    </row>
    <row r="2" spans="1:24" ht="15.75" x14ac:dyDescent="0.25">
      <c r="A2" s="18"/>
      <c r="B2" s="3"/>
      <c r="C2" s="3"/>
      <c r="D2" s="3"/>
      <c r="E2" s="3"/>
      <c r="F2" s="3"/>
      <c r="G2" s="3"/>
      <c r="H2" s="3"/>
      <c r="J2" s="135"/>
      <c r="K2" s="133"/>
      <c r="L2" s="134"/>
      <c r="M2" s="121"/>
      <c r="N2" s="132"/>
      <c r="O2" s="132"/>
      <c r="P2" s="123"/>
      <c r="Q2" s="133"/>
      <c r="R2" s="132"/>
      <c r="X2" s="123"/>
    </row>
    <row r="3" spans="1:24" ht="15.75" x14ac:dyDescent="0.25">
      <c r="A3" s="177" t="str">
        <f>CompDetail!A3</f>
        <v>8 - 9 July 2017</v>
      </c>
      <c r="B3" s="178"/>
      <c r="C3" s="3"/>
      <c r="D3" s="3"/>
      <c r="E3" s="3"/>
      <c r="F3" s="3"/>
      <c r="G3" s="3"/>
      <c r="H3" s="3"/>
      <c r="J3" s="134"/>
      <c r="K3" s="133"/>
      <c r="L3" s="134"/>
      <c r="N3" s="132"/>
      <c r="O3" s="132"/>
      <c r="P3" s="124">
        <f ca="1">NOW()</f>
        <v>42940.379691087961</v>
      </c>
      <c r="Q3" s="132"/>
      <c r="R3" s="132"/>
      <c r="X3" s="124"/>
    </row>
    <row r="4" spans="1:24" ht="15.75" x14ac:dyDescent="0.25">
      <c r="A4" s="18"/>
      <c r="B4" s="3"/>
      <c r="C4" s="3"/>
      <c r="D4" s="3"/>
      <c r="E4" s="3"/>
      <c r="F4" s="3"/>
      <c r="G4" s="3"/>
      <c r="H4" s="3"/>
      <c r="J4" s="134"/>
      <c r="K4" s="133"/>
      <c r="L4" s="134"/>
      <c r="N4" s="132"/>
      <c r="O4" s="132"/>
      <c r="P4" s="132"/>
      <c r="Q4" s="132"/>
      <c r="R4" s="132"/>
      <c r="X4" s="124"/>
    </row>
    <row r="5" spans="1:24" ht="15.75" x14ac:dyDescent="0.25">
      <c r="A5" s="129" t="s">
        <v>195</v>
      </c>
      <c r="B5" s="130"/>
      <c r="C5" s="59"/>
      <c r="D5" s="59"/>
      <c r="E5" s="59"/>
      <c r="F5" s="59"/>
      <c r="G5" s="59"/>
      <c r="H5" s="59"/>
      <c r="J5" s="134"/>
      <c r="K5" s="133"/>
      <c r="L5" s="134"/>
      <c r="N5" s="132"/>
      <c r="O5" s="132"/>
      <c r="P5" s="132"/>
      <c r="Q5" s="132"/>
      <c r="R5" s="132"/>
      <c r="X5" s="124"/>
    </row>
    <row r="6" spans="1:24" ht="15.75" x14ac:dyDescent="0.25">
      <c r="A6" s="129" t="s">
        <v>82</v>
      </c>
      <c r="B6" s="130">
        <v>30</v>
      </c>
      <c r="C6" s="59" t="s">
        <v>90</v>
      </c>
      <c r="D6" s="59"/>
      <c r="E6" s="59"/>
      <c r="F6" s="59"/>
      <c r="G6" s="59"/>
      <c r="H6" s="59"/>
      <c r="J6" s="134"/>
      <c r="K6" s="133"/>
      <c r="L6" s="134"/>
      <c r="N6" s="132"/>
      <c r="O6" s="132"/>
      <c r="P6" s="132"/>
      <c r="Q6" s="132"/>
      <c r="R6" s="132"/>
    </row>
    <row r="7" spans="1:24" ht="15" x14ac:dyDescent="0.25">
      <c r="A7" s="59"/>
      <c r="B7" s="59"/>
      <c r="C7" s="59"/>
      <c r="D7" s="59" t="s">
        <v>74</v>
      </c>
      <c r="E7" s="59"/>
      <c r="F7" s="59"/>
      <c r="G7" s="59"/>
      <c r="H7" s="59"/>
      <c r="I7" s="148"/>
      <c r="J7" s="122"/>
      <c r="K7" s="148"/>
      <c r="L7" s="122"/>
      <c r="M7" s="183" t="s">
        <v>99</v>
      </c>
      <c r="N7" s="183"/>
      <c r="O7" s="148" t="s">
        <v>100</v>
      </c>
      <c r="Q7" s="131"/>
      <c r="R7" s="132"/>
      <c r="S7" s="183"/>
      <c r="T7" s="183"/>
      <c r="U7" s="183"/>
      <c r="V7" s="183"/>
      <c r="W7" s="131"/>
    </row>
    <row r="8" spans="1:24" s="131" customFormat="1" ht="15" x14ac:dyDescent="0.25">
      <c r="A8" s="108" t="s">
        <v>51</v>
      </c>
      <c r="B8" s="108" t="s">
        <v>52</v>
      </c>
      <c r="C8" s="108" t="s">
        <v>55</v>
      </c>
      <c r="D8" s="108">
        <v>1</v>
      </c>
      <c r="E8" s="108">
        <v>2</v>
      </c>
      <c r="F8" s="108">
        <v>3</v>
      </c>
      <c r="G8" s="108">
        <v>4</v>
      </c>
      <c r="H8" s="108">
        <v>5</v>
      </c>
      <c r="I8" s="148" t="s">
        <v>74</v>
      </c>
      <c r="J8" s="126"/>
      <c r="K8" s="148" t="s">
        <v>101</v>
      </c>
      <c r="L8" s="126"/>
      <c r="M8" s="148" t="s">
        <v>13</v>
      </c>
      <c r="N8" s="148" t="s">
        <v>14</v>
      </c>
      <c r="O8" s="148" t="s">
        <v>59</v>
      </c>
      <c r="P8" s="148" t="s">
        <v>62</v>
      </c>
      <c r="R8" s="136"/>
    </row>
    <row r="9" spans="1:24" ht="15" x14ac:dyDescent="0.25">
      <c r="A9" s="108"/>
      <c r="B9" s="108"/>
      <c r="C9" s="108"/>
      <c r="D9" s="108"/>
      <c r="E9" s="108"/>
      <c r="F9" s="108"/>
      <c r="G9" s="108"/>
      <c r="H9" s="108"/>
      <c r="J9" s="122"/>
      <c r="L9" s="122"/>
      <c r="R9" s="132"/>
    </row>
    <row r="10" spans="1:24" ht="15" x14ac:dyDescent="0.25">
      <c r="A10" s="57">
        <v>18</v>
      </c>
      <c r="B10" t="s">
        <v>143</v>
      </c>
      <c r="C10" s="115"/>
      <c r="D10" s="115"/>
      <c r="E10" s="115"/>
      <c r="F10" s="115"/>
      <c r="G10" s="115"/>
      <c r="H10" s="115"/>
      <c r="I10" s="116"/>
      <c r="J10" s="116"/>
      <c r="K10" s="116"/>
      <c r="L10" s="116"/>
      <c r="M10" s="116"/>
      <c r="N10" s="116"/>
      <c r="O10" s="116"/>
      <c r="P10" s="116"/>
    </row>
    <row r="11" spans="1:24" x14ac:dyDescent="0.2">
      <c r="A11" s="57">
        <v>17</v>
      </c>
      <c r="B11" t="s">
        <v>186</v>
      </c>
      <c r="C11" t="s">
        <v>144</v>
      </c>
      <c r="D11">
        <v>5.5</v>
      </c>
      <c r="E11">
        <v>7</v>
      </c>
      <c r="F11">
        <v>6</v>
      </c>
      <c r="G11">
        <v>5</v>
      </c>
      <c r="H11">
        <v>6.2</v>
      </c>
      <c r="I11" s="127">
        <f>SUM((D11*0.25)+(E11*0.25)+(F11*0.2)+(G11*0.2)+(H11*0.1))</f>
        <v>5.9450000000000003</v>
      </c>
      <c r="J11" s="122"/>
      <c r="K11" s="127">
        <v>8</v>
      </c>
      <c r="L11" s="122"/>
      <c r="M11" s="128">
        <f>I11</f>
        <v>5.9450000000000003</v>
      </c>
      <c r="N11" s="128">
        <f>K11</f>
        <v>8</v>
      </c>
      <c r="O11" s="128">
        <f>AVERAGE(M11:N11)</f>
        <v>6.9725000000000001</v>
      </c>
      <c r="P11" s="120">
        <v>2</v>
      </c>
    </row>
    <row r="12" spans="1:24" ht="15" x14ac:dyDescent="0.25">
      <c r="A12" s="57">
        <v>4</v>
      </c>
      <c r="B12" t="s">
        <v>149</v>
      </c>
      <c r="C12" s="115"/>
      <c r="D12" s="115"/>
      <c r="E12" s="115"/>
      <c r="F12" s="115"/>
      <c r="G12" s="115"/>
      <c r="H12" s="115"/>
      <c r="I12" s="116"/>
      <c r="J12" s="116"/>
      <c r="K12" s="116"/>
      <c r="L12" s="116"/>
      <c r="M12" s="116"/>
      <c r="N12" s="116"/>
      <c r="O12" s="116"/>
      <c r="P12" s="116"/>
    </row>
    <row r="13" spans="1:24" x14ac:dyDescent="0.2">
      <c r="A13" s="57">
        <v>3</v>
      </c>
      <c r="B13" t="s">
        <v>164</v>
      </c>
      <c r="C13" t="s">
        <v>150</v>
      </c>
      <c r="D13">
        <v>7.5</v>
      </c>
      <c r="E13">
        <v>6</v>
      </c>
      <c r="F13">
        <v>8</v>
      </c>
      <c r="G13">
        <v>8</v>
      </c>
      <c r="H13">
        <v>7.5</v>
      </c>
      <c r="I13" s="127">
        <f>SUM((D13*0.25)+(E13*0.25)+(F13*0.2)+(G13*0.2)+(H13*0.1))</f>
        <v>7.3249999999999993</v>
      </c>
      <c r="J13" s="122"/>
      <c r="K13" s="127">
        <v>8.6</v>
      </c>
      <c r="L13" s="122"/>
      <c r="M13" s="128">
        <f>I13</f>
        <v>7.3249999999999993</v>
      </c>
      <c r="N13" s="128">
        <f>K13</f>
        <v>8.6</v>
      </c>
      <c r="O13" s="128">
        <f>AVERAGE(M13:N13)</f>
        <v>7.9624999999999995</v>
      </c>
      <c r="P13" s="120">
        <v>1</v>
      </c>
    </row>
    <row r="14" spans="1:24" ht="15" x14ac:dyDescent="0.25">
      <c r="I14" s="15"/>
      <c r="J14" s="15"/>
      <c r="K14" s="15"/>
      <c r="L14" s="15"/>
      <c r="M14" s="15"/>
      <c r="N14" s="15"/>
      <c r="O14" s="15"/>
      <c r="P14" s="15"/>
    </row>
    <row r="17" spans="2:10" x14ac:dyDescent="0.2">
      <c r="B17"/>
      <c r="C17"/>
      <c r="D17"/>
      <c r="E17"/>
      <c r="F17"/>
      <c r="G17"/>
      <c r="H17"/>
      <c r="I17"/>
      <c r="J17"/>
    </row>
    <row r="18" spans="2:10" x14ac:dyDescent="0.2">
      <c r="B18"/>
      <c r="I18"/>
      <c r="J18"/>
    </row>
  </sheetData>
  <mergeCells count="3">
    <mergeCell ref="A3:B3"/>
    <mergeCell ref="M7:N7"/>
    <mergeCell ref="S7:V7"/>
  </mergeCells>
  <pageMargins left="0.75" right="0.75" top="1" bottom="1" header="0.5" footer="0.5"/>
  <pageSetup paperSize="9" scale="95" orientation="landscape" horizontalDpi="300" verticalDpi="300" r:id="rId1"/>
  <headerFooter alignWithMargins="0">
    <oddFooter>&amp;L&amp;A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opLeftCell="A4" workbookViewId="0">
      <selection activeCell="I12" sqref="I12"/>
    </sheetView>
  </sheetViews>
  <sheetFormatPr defaultColWidth="9.140625" defaultRowHeight="12.75" x14ac:dyDescent="0.2"/>
  <cols>
    <col min="1" max="1" width="5.5703125" style="120" customWidth="1"/>
    <col min="2" max="2" width="21.28515625" style="120" customWidth="1"/>
    <col min="3" max="3" width="14.85546875" style="120" customWidth="1"/>
    <col min="4" max="8" width="9.28515625" style="120" customWidth="1"/>
    <col min="9" max="9" width="6.7109375" style="120" customWidth="1"/>
    <col min="10" max="10" width="2.140625" style="120" customWidth="1"/>
    <col min="11" max="11" width="6.7109375" style="120" customWidth="1"/>
    <col min="12" max="12" width="2.28515625" style="120" customWidth="1"/>
    <col min="13" max="15" width="8.7109375" style="120" customWidth="1"/>
    <col min="16" max="16" width="12.42578125" style="120" customWidth="1"/>
    <col min="17" max="17" width="6.7109375" style="120" customWidth="1"/>
    <col min="18" max="18" width="3.140625" style="120" customWidth="1"/>
    <col min="19" max="22" width="6.7109375" style="120" customWidth="1"/>
    <col min="23" max="23" width="10.7109375" style="120" customWidth="1"/>
    <col min="24" max="24" width="11.42578125" style="120" customWidth="1"/>
    <col min="25" max="16384" width="9.140625" style="120"/>
  </cols>
  <sheetData>
    <row r="1" spans="1:24" ht="15.75" x14ac:dyDescent="0.25">
      <c r="A1" s="171" t="str">
        <f>CompDetail!A1</f>
        <v>QLD State Vaulting Championship</v>
      </c>
      <c r="B1" s="3"/>
      <c r="C1" s="3"/>
      <c r="D1" s="3"/>
      <c r="E1" s="3"/>
      <c r="F1" s="3"/>
      <c r="G1" s="3"/>
      <c r="H1" s="3"/>
      <c r="I1" s="59" t="s">
        <v>43</v>
      </c>
      <c r="J1" s="135"/>
      <c r="L1" s="134"/>
      <c r="M1" s="121"/>
      <c r="N1" s="132"/>
      <c r="O1" s="132"/>
      <c r="P1" s="123">
        <f ca="1">NOW()</f>
        <v>42940.379691087961</v>
      </c>
      <c r="Q1" s="133"/>
      <c r="R1" s="132"/>
      <c r="X1" s="123"/>
    </row>
    <row r="2" spans="1:24" ht="15.75" x14ac:dyDescent="0.25">
      <c r="A2" s="18"/>
      <c r="B2" s="3"/>
      <c r="C2" s="3"/>
      <c r="D2" s="3"/>
      <c r="E2" s="3"/>
      <c r="F2" s="3"/>
      <c r="G2" s="3"/>
      <c r="H2" s="3"/>
      <c r="J2" s="135"/>
      <c r="K2" s="133"/>
      <c r="L2" s="134"/>
      <c r="M2" s="121"/>
      <c r="N2" s="132"/>
      <c r="O2" s="132"/>
      <c r="P2" s="123"/>
      <c r="Q2" s="133"/>
      <c r="R2" s="132"/>
      <c r="X2" s="123"/>
    </row>
    <row r="3" spans="1:24" ht="15.75" x14ac:dyDescent="0.25">
      <c r="A3" s="177" t="str">
        <f>CompDetail!A3</f>
        <v>8 - 9 July 2017</v>
      </c>
      <c r="B3" s="178"/>
      <c r="C3" s="3"/>
      <c r="D3" s="3"/>
      <c r="E3" s="3"/>
      <c r="F3" s="3"/>
      <c r="G3" s="3"/>
      <c r="H3" s="3"/>
      <c r="J3" s="134"/>
      <c r="K3" s="133"/>
      <c r="L3" s="134"/>
      <c r="N3" s="132"/>
      <c r="O3" s="132"/>
      <c r="P3" s="124">
        <f ca="1">NOW()</f>
        <v>42940.379691087961</v>
      </c>
      <c r="Q3" s="132"/>
      <c r="R3" s="132"/>
      <c r="X3" s="124"/>
    </row>
    <row r="4" spans="1:24" ht="15.75" x14ac:dyDescent="0.25">
      <c r="A4" s="18"/>
      <c r="B4" s="3"/>
      <c r="C4" s="3"/>
      <c r="D4" s="3"/>
      <c r="E4" s="3"/>
      <c r="F4" s="3"/>
      <c r="G4" s="3"/>
      <c r="H4" s="3"/>
      <c r="J4" s="134"/>
      <c r="K4" s="133"/>
      <c r="L4" s="134"/>
      <c r="N4" s="132"/>
      <c r="O4" s="132"/>
      <c r="P4" s="132"/>
      <c r="Q4" s="132"/>
      <c r="R4" s="132"/>
      <c r="X4" s="124"/>
    </row>
    <row r="5" spans="1:24" ht="15.75" x14ac:dyDescent="0.25">
      <c r="A5" s="171" t="s">
        <v>209</v>
      </c>
      <c r="B5" s="172"/>
      <c r="C5" s="59"/>
      <c r="D5" s="59"/>
      <c r="E5" s="59"/>
      <c r="F5" s="59"/>
      <c r="G5" s="59"/>
      <c r="H5" s="59"/>
      <c r="J5" s="134"/>
      <c r="K5" s="133"/>
      <c r="L5" s="134"/>
      <c r="N5" s="132"/>
      <c r="O5" s="132"/>
      <c r="P5" s="132"/>
      <c r="Q5" s="132"/>
      <c r="R5" s="132"/>
      <c r="X5" s="124"/>
    </row>
    <row r="6" spans="1:24" ht="15.75" x14ac:dyDescent="0.25">
      <c r="A6" s="171" t="s">
        <v>82</v>
      </c>
      <c r="B6" s="172">
        <v>30</v>
      </c>
      <c r="C6" s="59" t="s">
        <v>90</v>
      </c>
      <c r="D6" s="59"/>
      <c r="E6" s="59"/>
      <c r="F6" s="59"/>
      <c r="G6" s="59"/>
      <c r="H6" s="59"/>
      <c r="J6" s="134"/>
      <c r="K6" s="133"/>
      <c r="L6" s="134"/>
      <c r="N6" s="132"/>
      <c r="O6" s="132"/>
      <c r="P6" s="132"/>
      <c r="Q6" s="132"/>
      <c r="R6" s="132"/>
    </row>
    <row r="7" spans="1:24" ht="15" x14ac:dyDescent="0.25">
      <c r="A7" s="59"/>
      <c r="B7" s="59"/>
      <c r="C7" s="59"/>
      <c r="D7" s="59" t="s">
        <v>74</v>
      </c>
      <c r="E7" s="59"/>
      <c r="F7" s="59"/>
      <c r="G7" s="59"/>
      <c r="H7" s="59"/>
      <c r="I7" s="173"/>
      <c r="J7" s="122"/>
      <c r="K7" s="173"/>
      <c r="L7" s="122"/>
      <c r="M7" s="183" t="s">
        <v>99</v>
      </c>
      <c r="N7" s="183"/>
      <c r="O7" s="173" t="s">
        <v>100</v>
      </c>
      <c r="Q7" s="173"/>
      <c r="R7" s="132"/>
      <c r="S7" s="183"/>
      <c r="T7" s="183"/>
      <c r="U7" s="183"/>
      <c r="V7" s="183"/>
      <c r="W7" s="173"/>
    </row>
    <row r="8" spans="1:24" s="173" customFormat="1" ht="15" x14ac:dyDescent="0.25">
      <c r="A8" s="108" t="s">
        <v>51</v>
      </c>
      <c r="B8" s="108" t="s">
        <v>52</v>
      </c>
      <c r="C8" s="108" t="s">
        <v>55</v>
      </c>
      <c r="D8" s="108">
        <v>1</v>
      </c>
      <c r="E8" s="108">
        <v>2</v>
      </c>
      <c r="F8" s="108">
        <v>3</v>
      </c>
      <c r="G8" s="108">
        <v>4</v>
      </c>
      <c r="H8" s="108">
        <v>5</v>
      </c>
      <c r="I8" s="173" t="s">
        <v>74</v>
      </c>
      <c r="J8" s="126"/>
      <c r="K8" s="173" t="s">
        <v>101</v>
      </c>
      <c r="L8" s="126"/>
      <c r="M8" s="173" t="s">
        <v>13</v>
      </c>
      <c r="N8" s="173" t="s">
        <v>14</v>
      </c>
      <c r="O8" s="173" t="s">
        <v>59</v>
      </c>
      <c r="P8" s="173" t="s">
        <v>62</v>
      </c>
      <c r="R8" s="136"/>
    </row>
    <row r="9" spans="1:24" ht="15" x14ac:dyDescent="0.25">
      <c r="A9" s="108"/>
      <c r="B9" s="108"/>
      <c r="C9" s="108"/>
      <c r="D9" s="108"/>
      <c r="E9" s="108"/>
      <c r="F9" s="108"/>
      <c r="G9" s="108"/>
      <c r="H9" s="108"/>
      <c r="J9" s="122"/>
      <c r="L9" s="122"/>
      <c r="R9" s="132"/>
    </row>
    <row r="10" spans="1:24" ht="15" x14ac:dyDescent="0.25">
      <c r="A10" s="57">
        <v>5</v>
      </c>
      <c r="B10" s="176" t="s">
        <v>205</v>
      </c>
      <c r="C10" s="115"/>
      <c r="D10" s="115"/>
      <c r="E10" s="115"/>
      <c r="F10" s="115"/>
      <c r="G10" s="115"/>
      <c r="H10" s="115"/>
      <c r="I10" s="116"/>
      <c r="J10" s="116"/>
      <c r="K10" s="116"/>
      <c r="L10" s="116"/>
      <c r="M10" s="116"/>
      <c r="N10" s="116"/>
      <c r="O10" s="116"/>
      <c r="P10" s="116"/>
    </row>
    <row r="11" spans="1:24" x14ac:dyDescent="0.2">
      <c r="A11" s="57">
        <v>9</v>
      </c>
      <c r="B11" s="176" t="s">
        <v>160</v>
      </c>
      <c r="C11" t="s">
        <v>161</v>
      </c>
      <c r="D11">
        <v>6.5</v>
      </c>
      <c r="E11">
        <v>5</v>
      </c>
      <c r="F11">
        <v>6.2</v>
      </c>
      <c r="G11">
        <v>6</v>
      </c>
      <c r="H11">
        <v>5.5</v>
      </c>
      <c r="I11" s="127">
        <f>SUM((D11*0.25)+(E11*0.25)+(F11*0.2)+(G11*0.2)+(H11*0.1))</f>
        <v>5.8650000000000002</v>
      </c>
      <c r="J11" s="122"/>
      <c r="K11" s="127">
        <v>8.6999999999999993</v>
      </c>
      <c r="L11" s="122"/>
      <c r="M11" s="128">
        <f>I11</f>
        <v>5.8650000000000002</v>
      </c>
      <c r="N11" s="128">
        <f>K11</f>
        <v>8.6999999999999993</v>
      </c>
      <c r="O11" s="128">
        <f t="shared" ref="O11" si="0">AVERAGE(M11:N11)</f>
        <v>7.2824999999999998</v>
      </c>
      <c r="P11" s="120">
        <v>1</v>
      </c>
    </row>
    <row r="12" spans="1:24" ht="15" x14ac:dyDescent="0.25">
      <c r="A12" s="57">
        <v>27</v>
      </c>
      <c r="B12" s="176" t="s">
        <v>203</v>
      </c>
      <c r="C12" s="115"/>
      <c r="D12" s="115"/>
      <c r="E12" s="115"/>
      <c r="F12" s="115"/>
      <c r="G12" s="115"/>
      <c r="H12" s="115"/>
      <c r="I12" s="116"/>
      <c r="J12" s="116"/>
      <c r="K12" s="116"/>
      <c r="L12" s="116"/>
      <c r="M12" s="116"/>
      <c r="N12" s="116"/>
      <c r="O12" s="116"/>
      <c r="P12" s="116"/>
    </row>
    <row r="13" spans="1:24" x14ac:dyDescent="0.2">
      <c r="A13" s="57">
        <v>28</v>
      </c>
      <c r="B13" s="120" t="s">
        <v>163</v>
      </c>
      <c r="C13" s="176" t="s">
        <v>156</v>
      </c>
      <c r="D13">
        <v>7.5</v>
      </c>
      <c r="E13">
        <v>7</v>
      </c>
      <c r="F13">
        <v>6.2</v>
      </c>
      <c r="G13">
        <v>6</v>
      </c>
      <c r="H13">
        <v>6</v>
      </c>
      <c r="I13" s="127">
        <f>SUM((D13*0.25)+(E13*0.25)+(F13*0.2)+(G13*0.2)+(H13*0.1))</f>
        <v>6.6650000000000009</v>
      </c>
      <c r="J13" s="122"/>
      <c r="K13" s="127">
        <v>7.4</v>
      </c>
      <c r="L13" s="122"/>
      <c r="M13" s="128">
        <f>I13</f>
        <v>6.6650000000000009</v>
      </c>
      <c r="N13" s="128">
        <f>K13</f>
        <v>7.4</v>
      </c>
      <c r="O13" s="128">
        <f>AVERAGE(M13:N13)</f>
        <v>7.0325000000000006</v>
      </c>
      <c r="P13" s="120">
        <v>2</v>
      </c>
    </row>
    <row r="14" spans="1:24" ht="15" x14ac:dyDescent="0.25">
      <c r="A14" s="57">
        <v>26</v>
      </c>
      <c r="B14" s="176" t="s">
        <v>207</v>
      </c>
      <c r="C14" s="115"/>
      <c r="D14" s="115"/>
      <c r="E14" s="115"/>
      <c r="F14" s="115"/>
      <c r="G14" s="115"/>
      <c r="H14" s="115"/>
      <c r="I14" s="116"/>
      <c r="J14" s="116"/>
      <c r="K14" s="116"/>
      <c r="L14" s="116"/>
      <c r="M14" s="116"/>
      <c r="N14" s="116"/>
      <c r="O14" s="116"/>
      <c r="P14" s="116"/>
    </row>
    <row r="15" spans="1:24" x14ac:dyDescent="0.2">
      <c r="A15" s="57">
        <v>29</v>
      </c>
      <c r="B15" s="176" t="s">
        <v>185</v>
      </c>
      <c r="C15" t="s">
        <v>156</v>
      </c>
      <c r="D15">
        <v>5</v>
      </c>
      <c r="E15">
        <v>6</v>
      </c>
      <c r="F15">
        <v>5.5</v>
      </c>
      <c r="G15">
        <v>6.2</v>
      </c>
      <c r="H15">
        <v>6</v>
      </c>
      <c r="I15" s="127">
        <f>SUM((D15*0.25)+(E15*0.25)+(F15*0.2)+(G15*0.2)+(H15*0.1))</f>
        <v>5.6899999999999995</v>
      </c>
      <c r="J15" s="122"/>
      <c r="K15" s="127">
        <v>7.7</v>
      </c>
      <c r="L15" s="122"/>
      <c r="M15" s="128">
        <f t="shared" ref="M15" si="1">I15</f>
        <v>5.6899999999999995</v>
      </c>
      <c r="N15" s="128">
        <f t="shared" ref="N15" si="2">K15</f>
        <v>7.7</v>
      </c>
      <c r="O15" s="128">
        <f t="shared" ref="O15" si="3">AVERAGE(M15:N15)</f>
        <v>6.6950000000000003</v>
      </c>
      <c r="P15" s="120">
        <v>3</v>
      </c>
    </row>
    <row r="16" spans="1:24" ht="15" x14ac:dyDescent="0.25">
      <c r="A16" s="57">
        <v>34</v>
      </c>
      <c r="B16" s="176" t="s">
        <v>204</v>
      </c>
      <c r="C16" s="115"/>
      <c r="D16" s="115"/>
      <c r="E16" s="115"/>
      <c r="F16" s="115"/>
      <c r="G16" s="115"/>
      <c r="H16" s="115"/>
      <c r="I16" s="116"/>
      <c r="J16" s="116"/>
      <c r="K16" s="116"/>
      <c r="L16" s="116"/>
      <c r="M16" s="116"/>
      <c r="N16" s="116"/>
      <c r="O16" s="116"/>
      <c r="P16" s="116"/>
    </row>
    <row r="17" spans="1:16" x14ac:dyDescent="0.2">
      <c r="A17" s="57">
        <v>14</v>
      </c>
      <c r="B17" s="176" t="s">
        <v>188</v>
      </c>
      <c r="C17" t="s">
        <v>144</v>
      </c>
      <c r="D17">
        <v>6.5</v>
      </c>
      <c r="E17">
        <v>5</v>
      </c>
      <c r="F17">
        <v>6</v>
      </c>
      <c r="G17">
        <v>5.5</v>
      </c>
      <c r="H17">
        <v>5</v>
      </c>
      <c r="I17" s="127">
        <f>SUM((D17*0.25)+(E17*0.25)+(F17*0.2)+(G17*0.2)+(H17*0.1))</f>
        <v>5.6750000000000007</v>
      </c>
      <c r="J17" s="122"/>
      <c r="K17" s="127">
        <v>7</v>
      </c>
      <c r="L17" s="122"/>
      <c r="M17" s="128">
        <f t="shared" ref="M17" si="4">I17</f>
        <v>5.6750000000000007</v>
      </c>
      <c r="N17" s="128">
        <f t="shared" ref="N17" si="5">K17</f>
        <v>7</v>
      </c>
      <c r="O17" s="128">
        <f t="shared" ref="O17" si="6">AVERAGE(M17:N17)</f>
        <v>6.3375000000000004</v>
      </c>
      <c r="P17" s="120">
        <v>4</v>
      </c>
    </row>
    <row r="18" spans="1:16" ht="15" x14ac:dyDescent="0.25">
      <c r="A18" s="57">
        <v>10</v>
      </c>
      <c r="B18" s="176" t="s">
        <v>202</v>
      </c>
      <c r="C18" s="115"/>
      <c r="D18" s="115"/>
      <c r="E18" s="115"/>
      <c r="F18" s="115"/>
      <c r="G18" s="115"/>
      <c r="H18" s="115"/>
      <c r="I18" s="116"/>
      <c r="J18" s="116"/>
      <c r="K18" s="116"/>
      <c r="L18" s="116"/>
      <c r="M18" s="116"/>
      <c r="N18" s="116"/>
      <c r="O18" s="116"/>
      <c r="P18" s="116"/>
    </row>
    <row r="19" spans="1:16" x14ac:dyDescent="0.2">
      <c r="A19" s="57">
        <v>7</v>
      </c>
      <c r="B19" s="120" t="s">
        <v>208</v>
      </c>
      <c r="C19" t="s">
        <v>161</v>
      </c>
      <c r="D19">
        <v>4</v>
      </c>
      <c r="E19">
        <v>5</v>
      </c>
      <c r="F19">
        <v>6</v>
      </c>
      <c r="G19">
        <v>6.2</v>
      </c>
      <c r="H19">
        <v>6</v>
      </c>
      <c r="I19" s="127">
        <f>SUM((D19*0.25)+(E19*0.25)+(F19*0.2)+(G19*0.2)+(H19*0.1))</f>
        <v>5.2900000000000009</v>
      </c>
      <c r="J19" s="122"/>
      <c r="K19" s="127">
        <v>7.3</v>
      </c>
      <c r="L19" s="122"/>
      <c r="M19" s="128">
        <f>I19</f>
        <v>5.2900000000000009</v>
      </c>
      <c r="N19" s="128">
        <f>K19</f>
        <v>7.3</v>
      </c>
      <c r="O19" s="128">
        <f>AVERAGE(M19:N19)</f>
        <v>6.2949999999999999</v>
      </c>
      <c r="P19" s="120">
        <v>5</v>
      </c>
    </row>
    <row r="20" spans="1:16" ht="15" x14ac:dyDescent="0.25">
      <c r="A20" s="57">
        <v>20</v>
      </c>
      <c r="B20" s="176" t="s">
        <v>206</v>
      </c>
      <c r="C20" s="115"/>
      <c r="D20" s="115"/>
      <c r="E20" s="115"/>
      <c r="F20" s="115"/>
      <c r="G20" s="115"/>
      <c r="H20" s="115"/>
      <c r="I20" s="116"/>
      <c r="J20" s="116"/>
      <c r="K20" s="116"/>
      <c r="L20" s="116"/>
      <c r="M20" s="116"/>
      <c r="N20" s="116"/>
      <c r="O20" s="116"/>
      <c r="P20" s="116"/>
    </row>
    <row r="21" spans="1:16" x14ac:dyDescent="0.2">
      <c r="A21" s="57">
        <v>13</v>
      </c>
      <c r="B21" s="176" t="s">
        <v>187</v>
      </c>
      <c r="C21" t="s">
        <v>144</v>
      </c>
      <c r="D21">
        <v>6</v>
      </c>
      <c r="E21">
        <v>5</v>
      </c>
      <c r="F21">
        <v>6</v>
      </c>
      <c r="G21">
        <v>5</v>
      </c>
      <c r="H21">
        <v>5</v>
      </c>
      <c r="I21" s="127">
        <f>SUM((D21*0.25)+(E21*0.25)+(F21*0.2)+(G21*0.2)+(H21*0.1))</f>
        <v>5.45</v>
      </c>
      <c r="J21" s="122"/>
      <c r="K21" s="127">
        <v>6.9</v>
      </c>
      <c r="L21" s="122"/>
      <c r="M21" s="128">
        <f t="shared" ref="M21" si="7">I21</f>
        <v>5.45</v>
      </c>
      <c r="N21" s="128">
        <f t="shared" ref="N21" si="8">K21</f>
        <v>6.9</v>
      </c>
      <c r="O21" s="128">
        <f t="shared" ref="O21" si="9">AVERAGE(M21:N21)</f>
        <v>6.1750000000000007</v>
      </c>
      <c r="P21" s="120">
        <v>6</v>
      </c>
    </row>
    <row r="25" spans="1:16" x14ac:dyDescent="0.2">
      <c r="B25"/>
      <c r="D25"/>
    </row>
    <row r="26" spans="1:16" x14ac:dyDescent="0.2">
      <c r="B26"/>
      <c r="D26"/>
      <c r="E26"/>
    </row>
    <row r="27" spans="1:16" x14ac:dyDescent="0.2">
      <c r="B27"/>
      <c r="D27"/>
      <c r="E27"/>
    </row>
    <row r="28" spans="1:16" x14ac:dyDescent="0.2">
      <c r="B28"/>
      <c r="D28"/>
      <c r="E28"/>
    </row>
    <row r="29" spans="1:16" x14ac:dyDescent="0.2">
      <c r="B29"/>
      <c r="D29"/>
      <c r="E29"/>
    </row>
    <row r="30" spans="1:16" x14ac:dyDescent="0.2">
      <c r="B30"/>
      <c r="D30"/>
      <c r="E30"/>
    </row>
  </sheetData>
  <mergeCells count="3">
    <mergeCell ref="A3:B3"/>
    <mergeCell ref="M7:N7"/>
    <mergeCell ref="S7:V7"/>
  </mergeCells>
  <pageMargins left="0.75" right="0.75" top="1" bottom="1" header="0.5" footer="0.5"/>
  <pageSetup paperSize="9" scale="95" orientation="landscape" horizontalDpi="300" verticalDpi="300" r:id="rId1"/>
  <headerFooter alignWithMargins="0">
    <oddFooter>&amp;L&amp;A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workbookViewId="0">
      <selection activeCell="O21" sqref="O21"/>
    </sheetView>
  </sheetViews>
  <sheetFormatPr defaultColWidth="9.140625" defaultRowHeight="12.75" x14ac:dyDescent="0.2"/>
  <cols>
    <col min="1" max="1" width="5.5703125" style="120" customWidth="1"/>
    <col min="2" max="2" width="21.28515625" style="120" customWidth="1"/>
    <col min="3" max="3" width="18" style="120" customWidth="1"/>
    <col min="4" max="7" width="8.7109375" style="120" customWidth="1"/>
    <col min="8" max="8" width="12.42578125" style="120" customWidth="1"/>
    <col min="9" max="10" width="9.42578125" style="120" customWidth="1"/>
    <col min="11" max="14" width="6.7109375" style="120" customWidth="1"/>
    <col min="15" max="15" width="10.7109375" style="120" customWidth="1"/>
    <col min="16" max="16" width="11.42578125" style="120" customWidth="1"/>
    <col min="17" max="16384" width="9.140625" style="120"/>
  </cols>
  <sheetData>
    <row r="1" spans="1:16" ht="15.75" x14ac:dyDescent="0.25">
      <c r="A1" s="129" t="str">
        <f>CompDetail!A1</f>
        <v>QLD State Vaulting Championship</v>
      </c>
      <c r="B1" s="3"/>
      <c r="C1" s="85"/>
      <c r="D1" s="121"/>
      <c r="E1" s="132"/>
      <c r="F1" s="132"/>
      <c r="G1" s="132"/>
      <c r="H1" s="123">
        <f ca="1">NOW()</f>
        <v>42940.379691087961</v>
      </c>
      <c r="I1" s="133"/>
      <c r="J1" s="132"/>
      <c r="P1" s="123"/>
    </row>
    <row r="2" spans="1:16" ht="15.75" x14ac:dyDescent="0.25">
      <c r="A2" s="18"/>
      <c r="B2" s="3"/>
      <c r="C2" s="87"/>
      <c r="D2" s="121"/>
      <c r="E2" s="132"/>
      <c r="F2" s="132"/>
      <c r="G2" s="132"/>
      <c r="H2" s="123"/>
      <c r="I2" s="133"/>
      <c r="J2" s="132"/>
      <c r="P2" s="123"/>
    </row>
    <row r="3" spans="1:16" ht="15.75" x14ac:dyDescent="0.25">
      <c r="A3" s="177" t="str">
        <f>CompDetail!A3</f>
        <v>8 - 9 July 2017</v>
      </c>
      <c r="B3" s="178"/>
      <c r="C3" s="59"/>
      <c r="E3" s="132"/>
      <c r="F3" s="132"/>
      <c r="G3" s="132"/>
      <c r="H3" s="124">
        <f ca="1">NOW()</f>
        <v>42940.379691087961</v>
      </c>
      <c r="I3" s="132"/>
      <c r="J3" s="132"/>
      <c r="P3" s="124"/>
    </row>
    <row r="4" spans="1:16" ht="15.75" x14ac:dyDescent="0.25">
      <c r="A4" s="129"/>
      <c r="B4" s="59"/>
      <c r="C4" s="59"/>
      <c r="E4" s="132"/>
      <c r="F4" s="132"/>
      <c r="G4" s="132"/>
      <c r="H4" s="132"/>
      <c r="I4" s="132"/>
      <c r="J4" s="132"/>
      <c r="P4" s="124"/>
    </row>
    <row r="5" spans="1:16" ht="15.75" x14ac:dyDescent="0.25">
      <c r="A5" s="129" t="s">
        <v>196</v>
      </c>
      <c r="B5" s="129"/>
      <c r="C5" s="59"/>
      <c r="E5" s="132"/>
      <c r="F5" s="132"/>
      <c r="G5" s="132"/>
      <c r="H5" s="132"/>
      <c r="I5" s="132"/>
      <c r="J5" s="132"/>
      <c r="P5" s="124"/>
    </row>
    <row r="6" spans="1:16" ht="15.75" x14ac:dyDescent="0.25">
      <c r="A6" s="129" t="s">
        <v>82</v>
      </c>
      <c r="B6" s="130">
        <v>32</v>
      </c>
      <c r="C6" s="59"/>
      <c r="E6" s="132"/>
      <c r="F6" s="132"/>
      <c r="G6" s="132"/>
      <c r="H6" s="132"/>
      <c r="I6" s="132"/>
      <c r="J6" s="132"/>
    </row>
    <row r="7" spans="1:16" ht="15" x14ac:dyDescent="0.25">
      <c r="A7" s="59"/>
      <c r="B7" s="59"/>
      <c r="C7" s="59"/>
      <c r="D7" s="121" t="s">
        <v>75</v>
      </c>
      <c r="E7" s="121"/>
      <c r="F7" s="183" t="s">
        <v>76</v>
      </c>
      <c r="G7" s="183"/>
      <c r="I7" s="131"/>
      <c r="J7" s="132"/>
      <c r="K7" s="183"/>
      <c r="L7" s="183"/>
      <c r="M7" s="183"/>
      <c r="N7" s="183"/>
      <c r="O7" s="131"/>
    </row>
    <row r="8" spans="1:16" s="131" customFormat="1" x14ac:dyDescent="0.2">
      <c r="A8" s="163" t="s">
        <v>51</v>
      </c>
      <c r="B8" s="163" t="s">
        <v>139</v>
      </c>
      <c r="C8" s="163" t="s">
        <v>55</v>
      </c>
      <c r="D8" s="163"/>
      <c r="E8" s="122"/>
      <c r="F8" s="163"/>
      <c r="G8" s="169"/>
      <c r="H8" s="122"/>
      <c r="I8" s="183" t="s">
        <v>99</v>
      </c>
      <c r="J8" s="183"/>
      <c r="K8" s="163" t="s">
        <v>100</v>
      </c>
      <c r="L8" s="120"/>
    </row>
    <row r="9" spans="1:16" x14ac:dyDescent="0.2">
      <c r="D9" s="163" t="s">
        <v>101</v>
      </c>
      <c r="E9" s="126"/>
      <c r="F9" s="120" t="s">
        <v>74</v>
      </c>
      <c r="G9" s="169" t="s">
        <v>199</v>
      </c>
      <c r="H9" s="126"/>
      <c r="I9" s="163" t="s">
        <v>13</v>
      </c>
      <c r="J9" s="163" t="s">
        <v>14</v>
      </c>
      <c r="K9" s="163" t="s">
        <v>59</v>
      </c>
      <c r="L9" s="163" t="s">
        <v>62</v>
      </c>
    </row>
    <row r="10" spans="1:16" x14ac:dyDescent="0.2">
      <c r="A10" s="57"/>
      <c r="B10"/>
      <c r="C10"/>
      <c r="E10" s="122"/>
      <c r="H10" s="122"/>
      <c r="M10" s="128"/>
      <c r="N10" s="128"/>
      <c r="O10" s="128"/>
    </row>
    <row r="11" spans="1:16" ht="15" x14ac:dyDescent="0.25">
      <c r="A11" s="59"/>
      <c r="B11" t="s">
        <v>197</v>
      </c>
      <c r="C11" t="s">
        <v>144</v>
      </c>
      <c r="D11" s="127">
        <v>7.3</v>
      </c>
      <c r="E11" s="122"/>
      <c r="F11" s="127">
        <v>7</v>
      </c>
      <c r="G11" s="127">
        <v>7</v>
      </c>
      <c r="H11" s="122"/>
      <c r="I11" s="128">
        <f>D11</f>
        <v>7.3</v>
      </c>
      <c r="J11" s="128">
        <f>F11</f>
        <v>7</v>
      </c>
      <c r="K11" s="128">
        <f>SUM((I11*0.5)+(F11*0.4)+(G11*0.1))</f>
        <v>7.15</v>
      </c>
      <c r="L11" s="120">
        <v>2</v>
      </c>
    </row>
    <row r="12" spans="1:16" x14ac:dyDescent="0.2">
      <c r="A12" s="57"/>
      <c r="B12"/>
      <c r="C12"/>
      <c r="E12" s="122"/>
      <c r="H12" s="122"/>
      <c r="M12" s="128"/>
      <c r="N12" s="128"/>
      <c r="O12" s="128"/>
    </row>
    <row r="13" spans="1:16" ht="15" x14ac:dyDescent="0.25">
      <c r="A13" s="59"/>
      <c r="B13" t="s">
        <v>198</v>
      </c>
      <c r="C13" t="s">
        <v>144</v>
      </c>
      <c r="D13" s="127">
        <v>8.5</v>
      </c>
      <c r="E13" s="122"/>
      <c r="F13" s="127">
        <v>8.5</v>
      </c>
      <c r="G13" s="127">
        <v>9</v>
      </c>
      <c r="H13" s="122"/>
      <c r="I13" s="128">
        <f>D13</f>
        <v>8.5</v>
      </c>
      <c r="J13" s="128">
        <f>F13</f>
        <v>8.5</v>
      </c>
      <c r="K13" s="128">
        <f>SUM((I13*0.5)+(F13*0.4)+(G13*0.1))</f>
        <v>8.5500000000000007</v>
      </c>
      <c r="L13" s="120">
        <v>1</v>
      </c>
    </row>
    <row r="14" spans="1:16" ht="15" x14ac:dyDescent="0.25">
      <c r="A14" s="59"/>
      <c r="B14"/>
      <c r="C14"/>
      <c r="D14" s="15"/>
      <c r="E14" s="15"/>
      <c r="F14" s="15"/>
      <c r="G14" s="15"/>
      <c r="H14" s="15"/>
    </row>
    <row r="15" spans="1:16" ht="15" x14ac:dyDescent="0.25">
      <c r="A15" s="59"/>
      <c r="B15"/>
      <c r="C15"/>
      <c r="D15" s="153"/>
      <c r="E15" s="153"/>
      <c r="F15" s="153"/>
      <c r="G15" s="153"/>
      <c r="H15" s="132"/>
    </row>
    <row r="16" spans="1:16" ht="15" x14ac:dyDescent="0.25">
      <c r="A16" s="74"/>
      <c r="B16"/>
      <c r="C16"/>
      <c r="D16" s="15"/>
      <c r="E16" s="15"/>
      <c r="F16" s="15"/>
      <c r="G16" s="15"/>
      <c r="H16" s="15"/>
    </row>
    <row r="17" spans="1:8" ht="15" x14ac:dyDescent="0.25">
      <c r="A17" s="74"/>
      <c r="B17" s="59"/>
      <c r="C17" s="59"/>
      <c r="D17" s="153"/>
      <c r="E17" s="153"/>
      <c r="F17" s="153"/>
      <c r="G17" s="153"/>
      <c r="H17" s="132"/>
    </row>
    <row r="18" spans="1:8" ht="15" x14ac:dyDescent="0.25">
      <c r="A18" s="59"/>
      <c r="B18"/>
      <c r="C18"/>
    </row>
    <row r="19" spans="1:8" ht="15" x14ac:dyDescent="0.25">
      <c r="A19" s="59"/>
      <c r="B19"/>
      <c r="C19"/>
    </row>
  </sheetData>
  <mergeCells count="4">
    <mergeCell ref="K7:N7"/>
    <mergeCell ref="A3:B3"/>
    <mergeCell ref="I8:J8"/>
    <mergeCell ref="F7:G7"/>
  </mergeCells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137</v>
      </c>
    </row>
    <row r="3" spans="1:1" x14ac:dyDescent="0.2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0" sqref="A10:E10"/>
    </sheetView>
  </sheetViews>
  <sheetFormatPr defaultColWidth="9.140625" defaultRowHeight="15" x14ac:dyDescent="0.25"/>
  <cols>
    <col min="1" max="1" width="5.42578125" style="3" customWidth="1"/>
    <col min="2" max="2" width="16.42578125" style="3" customWidth="1"/>
    <col min="3" max="3" width="18.42578125" style="3" customWidth="1"/>
    <col min="4" max="4" width="15.28515625" style="3" customWidth="1"/>
    <col min="5" max="5" width="11.42578125" style="3" customWidth="1"/>
    <col min="6" max="10" width="5.28515625" style="3" customWidth="1"/>
    <col min="11" max="11" width="8.5703125" style="3" customWidth="1"/>
    <col min="12" max="12" width="3.140625" style="3" customWidth="1"/>
    <col min="13" max="17" width="5" style="3" customWidth="1"/>
    <col min="18" max="18" width="6.85546875" style="3" customWidth="1"/>
    <col min="19" max="19" width="3.28515625" style="3" customWidth="1"/>
    <col min="20" max="24" width="5.7109375" style="3" customWidth="1"/>
    <col min="25" max="27" width="8" style="3" customWidth="1"/>
    <col min="28" max="28" width="3.28515625" style="3" customWidth="1"/>
    <col min="29" max="33" width="5.42578125" style="3" customWidth="1"/>
    <col min="34" max="34" width="8.28515625" style="3" customWidth="1"/>
    <col min="35" max="35" width="3.28515625" style="3" customWidth="1"/>
    <col min="36" max="41" width="6" style="3" customWidth="1"/>
    <col min="42" max="42" width="7.7109375" style="3" customWidth="1"/>
    <col min="43" max="44" width="3.28515625" style="3" customWidth="1"/>
    <col min="45" max="46" width="5.7109375" style="3" customWidth="1"/>
    <col min="47" max="47" width="6.28515625" style="3" customWidth="1"/>
    <col min="48" max="48" width="6.7109375" style="3" customWidth="1"/>
    <col min="49" max="53" width="5.7109375" style="3" customWidth="1"/>
    <col min="54" max="54" width="7.140625" style="3" customWidth="1"/>
    <col min="55" max="55" width="3.28515625" style="3" customWidth="1"/>
    <col min="56" max="56" width="10.42578125" style="3" bestFit="1" customWidth="1"/>
    <col min="57" max="57" width="13.28515625" style="3" bestFit="1" customWidth="1"/>
    <col min="58" max="58" width="11.140625" style="3" bestFit="1" customWidth="1"/>
    <col min="59" max="59" width="7.85546875" style="3" bestFit="1" customWidth="1"/>
    <col min="60" max="60" width="8.5703125" style="3" bestFit="1" customWidth="1"/>
    <col min="61" max="61" width="8.5703125" style="3" customWidth="1"/>
    <col min="62" max="62" width="7.28515625" style="3" customWidth="1"/>
    <col min="63" max="63" width="10.28515625" style="3" customWidth="1"/>
    <col min="64" max="64" width="9.42578125" style="3" customWidth="1"/>
    <col min="65" max="65" width="2.7109375" style="3" customWidth="1"/>
    <col min="66" max="68" width="5.85546875" style="3" customWidth="1"/>
    <col min="69" max="69" width="8.140625" style="3" customWidth="1"/>
    <col min="70" max="70" width="5.85546875" style="3" customWidth="1"/>
    <col min="71" max="71" width="9.140625" style="3" customWidth="1"/>
    <col min="72" max="72" width="2.42578125" style="15" customWidth="1"/>
    <col min="73" max="73" width="12.140625" style="3" customWidth="1"/>
    <col min="74" max="74" width="4.5703125" style="3" customWidth="1"/>
    <col min="75" max="75" width="10.7109375" style="3" customWidth="1"/>
    <col min="76" max="76" width="2.7109375" style="15" customWidth="1"/>
    <col min="77" max="77" width="10.42578125" style="3" customWidth="1"/>
    <col min="78" max="78" width="2.7109375" style="15" customWidth="1"/>
    <col min="79" max="82" width="9.140625" style="3"/>
    <col min="83" max="83" width="13.28515625" style="3" customWidth="1"/>
    <col min="84" max="16384" width="9.140625" style="3"/>
  </cols>
  <sheetData>
    <row r="1" spans="1:83" ht="15.75" x14ac:dyDescent="0.25">
      <c r="A1" s="102" t="s">
        <v>84</v>
      </c>
      <c r="D1" s="59" t="s">
        <v>0</v>
      </c>
      <c r="E1" s="59" t="s">
        <v>1</v>
      </c>
      <c r="G1" s="1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AQ1" s="22"/>
      <c r="AR1" s="22"/>
      <c r="AS1" s="4"/>
      <c r="AT1" s="4"/>
      <c r="AU1" s="4"/>
      <c r="AV1" s="15"/>
      <c r="AZ1" s="4"/>
      <c r="BA1" s="4"/>
      <c r="BB1" s="4"/>
      <c r="BC1" s="4"/>
      <c r="BD1" s="4"/>
      <c r="BE1" s="4"/>
      <c r="BF1" s="4"/>
      <c r="BG1" s="4"/>
      <c r="BH1" s="4"/>
      <c r="BI1" s="4"/>
      <c r="CE1" s="6">
        <f ca="1">NOW()</f>
        <v>42940.379691087961</v>
      </c>
    </row>
    <row r="2" spans="1:83" ht="15.75" x14ac:dyDescent="0.25">
      <c r="A2" s="18"/>
      <c r="D2" s="59"/>
      <c r="E2" s="59" t="s">
        <v>2</v>
      </c>
      <c r="G2" s="15"/>
      <c r="AQ2" s="22"/>
      <c r="AR2" s="22"/>
      <c r="AV2" s="15"/>
      <c r="CE2" s="9">
        <f ca="1">NOW()</f>
        <v>42940.379691087961</v>
      </c>
    </row>
    <row r="3" spans="1:83" ht="15.75" x14ac:dyDescent="0.25">
      <c r="A3" s="177" t="s">
        <v>85</v>
      </c>
      <c r="B3" s="178"/>
      <c r="D3" s="59"/>
      <c r="E3" s="59" t="s">
        <v>3</v>
      </c>
      <c r="F3" s="8" t="s">
        <v>49</v>
      </c>
      <c r="G3" s="15"/>
      <c r="H3" s="8"/>
      <c r="M3" s="8" t="s">
        <v>113</v>
      </c>
      <c r="N3" s="15"/>
      <c r="O3" s="8"/>
      <c r="T3" s="7" t="s">
        <v>113</v>
      </c>
      <c r="AC3" s="8" t="s">
        <v>30</v>
      </c>
      <c r="AD3" s="15"/>
      <c r="AE3" s="8"/>
      <c r="AJ3" s="7" t="s">
        <v>30</v>
      </c>
      <c r="AQ3" s="22"/>
      <c r="AR3" s="22"/>
      <c r="AS3" s="8" t="s">
        <v>49</v>
      </c>
      <c r="AV3" s="15"/>
      <c r="BD3" s="7" t="s">
        <v>113</v>
      </c>
      <c r="BO3" s="7" t="s">
        <v>30</v>
      </c>
    </row>
    <row r="4" spans="1:83" ht="15.75" x14ac:dyDescent="0.25">
      <c r="A4" s="18"/>
      <c r="D4" s="59"/>
      <c r="G4" s="15"/>
      <c r="N4" s="15"/>
      <c r="AD4" s="15"/>
      <c r="AQ4" s="22"/>
      <c r="AR4" s="22"/>
      <c r="AV4" s="15"/>
    </row>
    <row r="5" spans="1:83" ht="15.75" x14ac:dyDescent="0.25">
      <c r="A5" s="58" t="s">
        <v>4</v>
      </c>
      <c r="B5" s="7"/>
      <c r="F5" s="7" t="s">
        <v>76</v>
      </c>
      <c r="G5" s="16"/>
      <c r="I5" s="7"/>
      <c r="M5" s="7" t="s">
        <v>76</v>
      </c>
      <c r="N5" s="16"/>
      <c r="P5" s="7"/>
      <c r="T5" s="7" t="s">
        <v>76</v>
      </c>
      <c r="AC5" s="7" t="s">
        <v>76</v>
      </c>
      <c r="AD5" s="16"/>
      <c r="AF5" s="7"/>
      <c r="AJ5" s="7" t="s">
        <v>76</v>
      </c>
      <c r="AQ5" s="22"/>
      <c r="AR5" s="22"/>
      <c r="AS5" s="7" t="s">
        <v>47</v>
      </c>
      <c r="AV5" s="15"/>
      <c r="BD5" s="7" t="s">
        <v>47</v>
      </c>
      <c r="BO5" s="7" t="s">
        <v>47</v>
      </c>
    </row>
    <row r="6" spans="1:83" ht="15.75" x14ac:dyDescent="0.25">
      <c r="A6" s="18" t="s">
        <v>82</v>
      </c>
      <c r="B6" s="7">
        <v>1</v>
      </c>
      <c r="F6" s="3" t="str">
        <f>E1</f>
        <v xml:space="preserve">a </v>
      </c>
      <c r="G6" s="15"/>
      <c r="M6" s="3" t="str">
        <f>E2</f>
        <v>b</v>
      </c>
      <c r="N6" s="15"/>
      <c r="T6" s="3" t="str">
        <f>E2</f>
        <v>b</v>
      </c>
      <c r="AC6" s="3" t="str">
        <f>E1</f>
        <v xml:space="preserve">a </v>
      </c>
      <c r="AD6" s="15"/>
      <c r="AJ6" s="3" t="str">
        <f>E1</f>
        <v xml:space="preserve">a </v>
      </c>
      <c r="AQ6" s="22"/>
      <c r="AR6" s="22"/>
      <c r="AS6" s="3" t="str">
        <f>E2</f>
        <v>b</v>
      </c>
      <c r="AV6" s="15"/>
      <c r="BJ6" s="3" t="str">
        <f>E1</f>
        <v xml:space="preserve">a </v>
      </c>
      <c r="BM6" s="15"/>
      <c r="CA6" s="7" t="s">
        <v>31</v>
      </c>
      <c r="CB6" s="7"/>
    </row>
    <row r="7" spans="1:83" x14ac:dyDescent="0.25">
      <c r="F7" s="3" t="s">
        <v>53</v>
      </c>
      <c r="K7" s="4"/>
      <c r="L7" s="4"/>
      <c r="M7" s="3" t="s">
        <v>53</v>
      </c>
      <c r="R7" s="4"/>
      <c r="S7" s="17"/>
      <c r="T7" s="31" t="s">
        <v>33</v>
      </c>
      <c r="U7" s="31"/>
      <c r="V7" s="31"/>
      <c r="W7" s="31"/>
      <c r="AA7" s="3" t="s">
        <v>74</v>
      </c>
      <c r="AB7" s="15"/>
      <c r="AC7" s="3" t="s">
        <v>53</v>
      </c>
      <c r="AH7" s="4"/>
      <c r="AI7" s="17"/>
      <c r="AJ7" s="31" t="s">
        <v>33</v>
      </c>
      <c r="AK7" s="31"/>
      <c r="AL7" s="31"/>
      <c r="AM7" s="31"/>
      <c r="AN7" s="19"/>
      <c r="AO7" s="19"/>
      <c r="AQ7" s="22"/>
      <c r="AR7" s="22"/>
      <c r="AT7" s="4"/>
      <c r="AU7" s="4"/>
      <c r="AV7" s="4"/>
      <c r="AW7" s="4"/>
      <c r="AX7" s="4"/>
      <c r="AY7" s="4"/>
      <c r="AZ7" s="4"/>
      <c r="BA7" s="4"/>
      <c r="BB7" s="4"/>
      <c r="BC7" s="17"/>
      <c r="BD7" s="17"/>
      <c r="BE7" s="17"/>
      <c r="BF7" s="17"/>
      <c r="BG7" s="17"/>
      <c r="BH7" s="17"/>
      <c r="BI7" s="17"/>
      <c r="BJ7" s="7"/>
      <c r="BL7" s="3" t="s">
        <v>32</v>
      </c>
      <c r="BM7" s="15"/>
      <c r="BO7" s="7"/>
      <c r="BP7" s="7"/>
      <c r="BR7" s="3" t="s">
        <v>29</v>
      </c>
      <c r="BS7" s="3" t="s">
        <v>32</v>
      </c>
      <c r="BU7" s="19" t="s">
        <v>79</v>
      </c>
      <c r="BV7" s="19"/>
      <c r="BW7" s="7" t="s">
        <v>119</v>
      </c>
      <c r="BY7" s="7" t="s">
        <v>80</v>
      </c>
      <c r="CD7" s="27" t="s">
        <v>81</v>
      </c>
      <c r="CE7" s="26"/>
    </row>
    <row r="8" spans="1:83" s="31" customFormat="1" x14ac:dyDescent="0.25">
      <c r="A8" s="56" t="s">
        <v>51</v>
      </c>
      <c r="B8" s="56" t="s">
        <v>52</v>
      </c>
      <c r="C8" s="56" t="s">
        <v>53</v>
      </c>
      <c r="D8" s="56" t="s">
        <v>54</v>
      </c>
      <c r="E8" s="56" t="s">
        <v>55</v>
      </c>
      <c r="F8" s="32" t="s">
        <v>16</v>
      </c>
      <c r="G8" s="32" t="s">
        <v>17</v>
      </c>
      <c r="H8" s="32" t="s">
        <v>18</v>
      </c>
      <c r="I8" s="32" t="s">
        <v>19</v>
      </c>
      <c r="J8" s="32" t="s">
        <v>20</v>
      </c>
      <c r="K8" s="32" t="s">
        <v>53</v>
      </c>
      <c r="L8" s="45"/>
      <c r="M8" s="32" t="s">
        <v>16</v>
      </c>
      <c r="N8" s="32" t="s">
        <v>17</v>
      </c>
      <c r="O8" s="32" t="s">
        <v>18</v>
      </c>
      <c r="P8" s="32" t="s">
        <v>19</v>
      </c>
      <c r="Q8" s="32" t="s">
        <v>20</v>
      </c>
      <c r="R8" s="32" t="s">
        <v>53</v>
      </c>
      <c r="S8" s="17"/>
      <c r="T8" s="32" t="s">
        <v>16</v>
      </c>
      <c r="U8" s="32" t="s">
        <v>17</v>
      </c>
      <c r="V8" s="32" t="s">
        <v>18</v>
      </c>
      <c r="W8" s="32" t="s">
        <v>19</v>
      </c>
      <c r="X8" s="32" t="s">
        <v>20</v>
      </c>
      <c r="Y8" s="32" t="s">
        <v>60</v>
      </c>
      <c r="Z8" s="56" t="s">
        <v>45</v>
      </c>
      <c r="AA8" s="56" t="s">
        <v>34</v>
      </c>
      <c r="AB8" s="49"/>
      <c r="AC8" s="32" t="s">
        <v>16</v>
      </c>
      <c r="AD8" s="32" t="s">
        <v>17</v>
      </c>
      <c r="AE8" s="32" t="s">
        <v>18</v>
      </c>
      <c r="AF8" s="32" t="s">
        <v>19</v>
      </c>
      <c r="AG8" s="32" t="s">
        <v>20</v>
      </c>
      <c r="AH8" s="32" t="s">
        <v>53</v>
      </c>
      <c r="AI8" s="17"/>
      <c r="AJ8" s="32" t="s">
        <v>16</v>
      </c>
      <c r="AK8" s="32" t="s">
        <v>17</v>
      </c>
      <c r="AL8" s="32" t="s">
        <v>18</v>
      </c>
      <c r="AM8" s="32" t="s">
        <v>19</v>
      </c>
      <c r="AN8" s="32" t="s">
        <v>20</v>
      </c>
      <c r="AO8" s="32" t="s">
        <v>114</v>
      </c>
      <c r="AP8" s="32" t="s">
        <v>33</v>
      </c>
      <c r="AQ8" s="28"/>
      <c r="AR8" s="28"/>
      <c r="AS8" s="56" t="s">
        <v>56</v>
      </c>
      <c r="AT8" s="56" t="s">
        <v>69</v>
      </c>
      <c r="AU8" s="62" t="s">
        <v>5</v>
      </c>
      <c r="AV8" s="103" t="s">
        <v>68</v>
      </c>
      <c r="AW8" s="103" t="s">
        <v>67</v>
      </c>
      <c r="AX8" s="62" t="s">
        <v>6</v>
      </c>
      <c r="AY8" s="62" t="s">
        <v>7</v>
      </c>
      <c r="AZ8" s="62" t="s">
        <v>8</v>
      </c>
      <c r="BA8" s="56" t="s">
        <v>65</v>
      </c>
      <c r="BB8" s="56" t="s">
        <v>64</v>
      </c>
      <c r="BC8" s="17"/>
      <c r="BD8" s="17" t="s">
        <v>115</v>
      </c>
      <c r="BE8" s="17" t="s">
        <v>116</v>
      </c>
      <c r="BF8" s="17" t="s">
        <v>46</v>
      </c>
      <c r="BG8" s="17" t="s">
        <v>117</v>
      </c>
      <c r="BH8" s="17" t="s">
        <v>118</v>
      </c>
      <c r="BI8" s="17" t="s">
        <v>65</v>
      </c>
      <c r="BJ8" s="62" t="s">
        <v>63</v>
      </c>
      <c r="BK8" s="62" t="s">
        <v>32</v>
      </c>
      <c r="BL8" s="72" t="s">
        <v>34</v>
      </c>
      <c r="BM8" s="17"/>
      <c r="BN8" s="32"/>
      <c r="BO8" s="108" t="s">
        <v>63</v>
      </c>
      <c r="BP8" s="108" t="s">
        <v>10</v>
      </c>
      <c r="BQ8" s="108" t="s">
        <v>32</v>
      </c>
      <c r="BR8" s="110" t="s">
        <v>28</v>
      </c>
      <c r="BS8" s="110" t="s">
        <v>34</v>
      </c>
      <c r="BT8" s="17"/>
      <c r="BU8" s="20" t="s">
        <v>59</v>
      </c>
      <c r="BV8" s="33"/>
      <c r="BW8" s="34" t="s">
        <v>59</v>
      </c>
      <c r="BX8" s="17"/>
      <c r="BY8" s="34" t="s">
        <v>59</v>
      </c>
      <c r="BZ8" s="49"/>
      <c r="CA8" s="34" t="s">
        <v>26</v>
      </c>
      <c r="CB8" s="34" t="s">
        <v>120</v>
      </c>
      <c r="CC8" s="34" t="s">
        <v>27</v>
      </c>
      <c r="CD8" s="34" t="s">
        <v>59</v>
      </c>
      <c r="CE8" s="34" t="s">
        <v>62</v>
      </c>
    </row>
    <row r="9" spans="1:83" s="31" customFormat="1" x14ac:dyDescent="0.25"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7"/>
      <c r="T9" s="26"/>
      <c r="U9" s="26"/>
      <c r="V9" s="26"/>
      <c r="W9" s="26"/>
      <c r="X9" s="26"/>
      <c r="Y9" s="26"/>
      <c r="AB9" s="49"/>
      <c r="AC9" s="26"/>
      <c r="AD9" s="26"/>
      <c r="AE9" s="26"/>
      <c r="AF9" s="26"/>
      <c r="AG9" s="26"/>
      <c r="AH9" s="26"/>
      <c r="AI9" s="17"/>
      <c r="AJ9" s="26"/>
      <c r="AK9" s="26"/>
      <c r="AL9" s="26"/>
      <c r="AM9" s="26"/>
      <c r="AN9" s="26"/>
      <c r="AO9" s="26"/>
      <c r="AP9" s="26"/>
      <c r="AQ9" s="28"/>
      <c r="AR9" s="28"/>
      <c r="BC9" s="17"/>
      <c r="BD9" s="17"/>
      <c r="BF9" s="17"/>
      <c r="BG9" s="17"/>
      <c r="BH9" s="17"/>
      <c r="BI9" s="17"/>
      <c r="BJ9" s="80"/>
      <c r="BK9" s="80"/>
      <c r="BL9" s="80"/>
      <c r="BM9" s="17"/>
      <c r="BN9" s="26"/>
      <c r="BO9" s="80"/>
      <c r="BP9" s="80"/>
      <c r="BQ9" s="80"/>
      <c r="BR9" s="80"/>
      <c r="BS9" s="80"/>
      <c r="BT9" s="17"/>
      <c r="BU9" s="19"/>
      <c r="BV9" s="19"/>
      <c r="BW9" s="19"/>
      <c r="BX9" s="17"/>
      <c r="BY9" s="27"/>
      <c r="BZ9" s="49"/>
      <c r="CA9" s="27"/>
      <c r="CB9" s="27"/>
      <c r="CC9" s="27"/>
      <c r="CD9" s="27"/>
      <c r="CE9" s="27"/>
    </row>
    <row r="10" spans="1:83" x14ac:dyDescent="0.25">
      <c r="A10" s="2">
        <v>99</v>
      </c>
      <c r="B10" s="2" t="s">
        <v>15</v>
      </c>
      <c r="C10" s="3" t="s">
        <v>86</v>
      </c>
      <c r="D10" s="3" t="s">
        <v>87</v>
      </c>
      <c r="E10" s="3" t="s">
        <v>83</v>
      </c>
      <c r="F10" s="46">
        <v>7.5</v>
      </c>
      <c r="G10" s="46">
        <v>6.8</v>
      </c>
      <c r="H10" s="46">
        <v>7</v>
      </c>
      <c r="I10" s="46">
        <v>7</v>
      </c>
      <c r="J10" s="46">
        <v>6.8</v>
      </c>
      <c r="K10" s="13">
        <f>SUM((F10*0.3),(G10*0.25),(H10*0.25),(I10*0.15),(J10*0.05))</f>
        <v>7.09</v>
      </c>
      <c r="L10" s="13"/>
      <c r="M10" s="46">
        <v>7</v>
      </c>
      <c r="N10" s="46">
        <v>7</v>
      </c>
      <c r="O10" s="46">
        <v>6.3</v>
      </c>
      <c r="P10" s="46">
        <v>7.5</v>
      </c>
      <c r="Q10" s="46">
        <v>6.3</v>
      </c>
      <c r="R10" s="13">
        <f>SUM((M10*0.3),(N10*0.25),(O10*0.25),(P10*0.15),(Q10*0.05))</f>
        <v>6.8650000000000002</v>
      </c>
      <c r="S10" s="15"/>
      <c r="T10" s="46">
        <v>6</v>
      </c>
      <c r="U10" s="46">
        <v>5.3</v>
      </c>
      <c r="V10" s="46">
        <v>6.3</v>
      </c>
      <c r="W10" s="149"/>
      <c r="X10" s="149"/>
      <c r="Y10" s="13">
        <f>SUM((T10*0.4),(U10*0.3),(V10*0.3))</f>
        <v>5.88</v>
      </c>
      <c r="Z10" s="24"/>
      <c r="AA10" s="13">
        <f>Y10-Z10</f>
        <v>5.88</v>
      </c>
      <c r="AB10" s="23"/>
      <c r="AC10" s="46">
        <v>7</v>
      </c>
      <c r="AD10" s="46">
        <v>7</v>
      </c>
      <c r="AE10" s="46">
        <v>7</v>
      </c>
      <c r="AF10" s="46">
        <v>9</v>
      </c>
      <c r="AG10" s="46">
        <v>8</v>
      </c>
      <c r="AH10" s="13">
        <f>SUM((AC10*0.3),(AD10*0.25),(AE10*0.25),(AF10*0.15),(AG10*0.05))</f>
        <v>7.35</v>
      </c>
      <c r="AI10" s="15"/>
      <c r="AJ10" s="46">
        <v>7</v>
      </c>
      <c r="AK10" s="46">
        <v>7</v>
      </c>
      <c r="AL10" s="46">
        <v>7.2</v>
      </c>
      <c r="AM10" s="46">
        <v>7.3</v>
      </c>
      <c r="AN10" s="46">
        <v>7.6</v>
      </c>
      <c r="AO10" s="46"/>
      <c r="AP10" s="51">
        <f>SUM((AJ10*0.2),(AK10*0.15),(AL10*0.25),(AM10*0.2),(AN10*0.2))-AO10</f>
        <v>7.23</v>
      </c>
      <c r="AQ10" s="21"/>
      <c r="AR10" s="21"/>
      <c r="AS10" s="46">
        <v>7</v>
      </c>
      <c r="AT10" s="46">
        <v>7.2</v>
      </c>
      <c r="AU10" s="46">
        <v>6.7</v>
      </c>
      <c r="AV10" s="46">
        <v>6.2</v>
      </c>
      <c r="AW10" s="46">
        <v>7</v>
      </c>
      <c r="AX10" s="46">
        <v>8</v>
      </c>
      <c r="AY10" s="46">
        <v>6.8</v>
      </c>
      <c r="AZ10" s="46">
        <v>7</v>
      </c>
      <c r="BA10" s="12">
        <f>SUM(AS10:AZ10)</f>
        <v>55.899999999999991</v>
      </c>
      <c r="BB10" s="13">
        <f>BA10/8</f>
        <v>6.9874999999999989</v>
      </c>
      <c r="BC10" s="15"/>
      <c r="BD10" s="100">
        <v>5</v>
      </c>
      <c r="BE10" s="100">
        <v>6</v>
      </c>
      <c r="BF10" s="100">
        <v>5</v>
      </c>
      <c r="BG10" s="100">
        <v>7.2</v>
      </c>
      <c r="BH10" s="100">
        <v>7.5</v>
      </c>
      <c r="BI10" s="12">
        <f>SUM(BD10:BH10)</f>
        <v>30.7</v>
      </c>
      <c r="BJ10" s="100">
        <v>6.8</v>
      </c>
      <c r="BK10" s="80">
        <f>SUM(BI10+BJ10)</f>
        <v>37.5</v>
      </c>
      <c r="BL10" s="82">
        <f>BK10/6</f>
        <v>6.25</v>
      </c>
      <c r="BM10" s="23"/>
      <c r="BN10" s="144"/>
      <c r="BO10" s="100">
        <v>7</v>
      </c>
      <c r="BP10" s="100">
        <v>7</v>
      </c>
      <c r="BQ10" s="80">
        <f>SUM((BO10*0.7)+(BP10*0.3))</f>
        <v>7</v>
      </c>
      <c r="BR10" s="100"/>
      <c r="BS10" s="82">
        <f>BQ10-BR10</f>
        <v>7</v>
      </c>
      <c r="BU10" s="14">
        <f>SUM((K10*0.25)+(BB10*0.75))</f>
        <v>7.0131249999999996</v>
      </c>
      <c r="BV10" s="14"/>
      <c r="BW10" s="14">
        <f>SUM((R10*0.25),(BL10*0.5),(AA10*0.25))</f>
        <v>6.3112500000000002</v>
      </c>
      <c r="BX10" s="23"/>
      <c r="BY10" s="14">
        <f>SUM((AH10*0.25),(BS10*0.5),(AP10*0.25))</f>
        <v>7.1450000000000005</v>
      </c>
      <c r="CA10" s="13">
        <f>BU10</f>
        <v>7.0131249999999996</v>
      </c>
      <c r="CB10" s="13">
        <f>BW10</f>
        <v>6.3112500000000002</v>
      </c>
      <c r="CC10" s="13">
        <f>BY10</f>
        <v>7.1450000000000005</v>
      </c>
      <c r="CD10" s="29">
        <f>AVERAGE(CA10:CC10)</f>
        <v>6.8231250000000001</v>
      </c>
      <c r="CE10" s="30">
        <v>1</v>
      </c>
    </row>
    <row r="11" spans="1:83" x14ac:dyDescent="0.25">
      <c r="Y11" s="61"/>
      <c r="Z11" s="61"/>
      <c r="AA11" s="61"/>
    </row>
    <row r="12" spans="1:83" x14ac:dyDescent="0.25">
      <c r="Y12" s="51"/>
      <c r="Z12" s="51"/>
      <c r="AA12" s="51"/>
    </row>
    <row r="13" spans="1:83" x14ac:dyDescent="0.25">
      <c r="Y13" s="43"/>
      <c r="Z13" s="43"/>
      <c r="AA13" s="43"/>
    </row>
    <row r="14" spans="1:83" x14ac:dyDescent="0.25">
      <c r="AT14" s="17"/>
    </row>
    <row r="18" spans="1:6" ht="18.75" x14ac:dyDescent="0.3">
      <c r="A18" s="39"/>
      <c r="B18" s="37"/>
      <c r="C18" s="37"/>
      <c r="D18" s="37"/>
      <c r="E18" s="38"/>
      <c r="F18" s="37"/>
    </row>
    <row r="19" spans="1:6" ht="18.75" x14ac:dyDescent="0.3">
      <c r="A19" s="39"/>
      <c r="B19" s="37"/>
      <c r="C19" s="36"/>
      <c r="D19" s="37"/>
      <c r="E19" s="42"/>
      <c r="F19" s="37"/>
    </row>
    <row r="20" spans="1:6" ht="18.75" x14ac:dyDescent="0.3">
      <c r="A20" s="37"/>
    </row>
    <row r="21" spans="1:6" ht="18.75" x14ac:dyDescent="0.3">
      <c r="A21" s="37"/>
    </row>
    <row r="22" spans="1:6" ht="18.75" x14ac:dyDescent="0.3">
      <c r="A22" s="37"/>
    </row>
    <row r="23" spans="1:6" ht="18.75" x14ac:dyDescent="0.3">
      <c r="A23" s="37"/>
      <c r="B23" s="40"/>
      <c r="C23" s="35"/>
      <c r="D23" s="40"/>
      <c r="E23" s="41"/>
      <c r="F23" s="41"/>
    </row>
  </sheetData>
  <mergeCells count="1">
    <mergeCell ref="A3:B3"/>
  </mergeCells>
  <phoneticPr fontId="10" type="noConversion"/>
  <pageMargins left="0.75" right="0.75" top="1" bottom="1" header="0.5" footer="0.5"/>
  <pageSetup paperSize="9" orientation="landscape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49"/>
  <sheetViews>
    <sheetView tabSelected="1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A35" sqref="A35:S50"/>
    </sheetView>
  </sheetViews>
  <sheetFormatPr defaultColWidth="9.140625" defaultRowHeight="15" x14ac:dyDescent="0.25"/>
  <cols>
    <col min="1" max="1" width="5.42578125" style="3" customWidth="1"/>
    <col min="2" max="2" width="23.140625" style="3" customWidth="1"/>
    <col min="3" max="3" width="20.42578125" style="3" customWidth="1"/>
    <col min="4" max="4" width="15.28515625" style="3" customWidth="1"/>
    <col min="5" max="5" width="11.42578125" style="3" customWidth="1"/>
    <col min="6" max="6" width="5.28515625" style="3" customWidth="1"/>
    <col min="7" max="7" width="6.5703125" style="3" customWidth="1"/>
    <col min="8" max="8" width="5.28515625" style="3" customWidth="1"/>
    <col min="9" max="9" width="8.7109375" style="3" customWidth="1"/>
    <col min="10" max="10" width="6.28515625" style="3" customWidth="1"/>
    <col min="11" max="11" width="8.7109375" style="3" customWidth="1"/>
    <col min="12" max="12" width="3.28515625" style="3" customWidth="1"/>
    <col min="13" max="17" width="5.7109375" style="3" customWidth="1"/>
    <col min="18" max="18" width="9.140625" style="3" customWidth="1"/>
    <col min="19" max="19" width="3.28515625" style="3" customWidth="1"/>
    <col min="20" max="21" width="5.7109375" style="3" customWidth="1"/>
    <col min="22" max="22" width="6.28515625" style="3" customWidth="1"/>
    <col min="23" max="23" width="6.7109375" style="3" customWidth="1"/>
    <col min="24" max="28" width="5.7109375" style="3" customWidth="1"/>
    <col min="29" max="29" width="7.140625" style="3" customWidth="1"/>
    <col min="30" max="30" width="3.28515625" style="3" customWidth="1"/>
    <col min="31" max="32" width="7.28515625" style="3" customWidth="1"/>
    <col min="33" max="33" width="10.28515625" style="3" customWidth="1"/>
    <col min="34" max="34" width="7" style="3" customWidth="1"/>
    <col min="35" max="35" width="9.42578125" style="3" customWidth="1"/>
    <col min="36" max="36" width="2.7109375" style="3" customWidth="1"/>
    <col min="37" max="39" width="5.7109375" style="3" customWidth="1"/>
    <col min="40" max="40" width="5.42578125" style="3" customWidth="1"/>
    <col min="41" max="46" width="5.7109375" style="3" customWidth="1"/>
    <col min="47" max="47" width="2.42578125" style="15" customWidth="1"/>
    <col min="48" max="52" width="5.85546875" style="3" customWidth="1"/>
    <col min="53" max="53" width="9.140625" style="3" customWidth="1"/>
    <col min="54" max="54" width="10.42578125" style="3" customWidth="1"/>
    <col min="55" max="55" width="5.7109375" style="3" customWidth="1"/>
    <col min="56" max="56" width="2.42578125" style="15" customWidth="1"/>
    <col min="57" max="57" width="12.140625" style="3" customWidth="1"/>
    <col min="58" max="58" width="2.7109375" style="15" customWidth="1"/>
    <col min="59" max="59" width="10.42578125" style="3" customWidth="1"/>
    <col min="60" max="60" width="2.7109375" style="15" customWidth="1"/>
    <col min="61" max="63" width="9.140625" style="3"/>
    <col min="64" max="64" width="13.28515625" style="3" customWidth="1"/>
    <col min="65" max="16384" width="9.140625" style="3"/>
  </cols>
  <sheetData>
    <row r="1" spans="1:74" ht="15.75" x14ac:dyDescent="0.25">
      <c r="A1" s="102" t="str">
        <f>CompDetail!A1</f>
        <v>QLD State Vaulting Championship</v>
      </c>
      <c r="D1" s="59" t="s">
        <v>0</v>
      </c>
      <c r="E1" s="59" t="s">
        <v>166</v>
      </c>
      <c r="G1" s="15"/>
      <c r="H1" s="4"/>
      <c r="I1" s="4"/>
      <c r="J1" s="4"/>
      <c r="K1" s="4"/>
      <c r="L1" s="4"/>
      <c r="T1" s="4"/>
      <c r="U1" s="4"/>
      <c r="V1" s="4"/>
      <c r="W1" s="15"/>
      <c r="AA1" s="4"/>
      <c r="AB1" s="4"/>
      <c r="AC1" s="4"/>
      <c r="AD1" s="4"/>
      <c r="AK1" s="4"/>
      <c r="AL1" s="4"/>
      <c r="AM1" s="4"/>
      <c r="AN1" s="15"/>
      <c r="AR1" s="4"/>
      <c r="AS1" s="4"/>
      <c r="AT1" s="4"/>
      <c r="AU1" s="54"/>
      <c r="BL1" s="6">
        <f ca="1">NOW()</f>
        <v>42940.379691087961</v>
      </c>
    </row>
    <row r="2" spans="1:74" ht="15.75" x14ac:dyDescent="0.25">
      <c r="A2" s="18"/>
      <c r="D2" s="59"/>
      <c r="E2" s="59" t="s">
        <v>167</v>
      </c>
      <c r="G2" s="15"/>
      <c r="W2" s="15"/>
      <c r="AN2" s="15"/>
      <c r="AU2" s="55"/>
      <c r="BL2" s="9">
        <f ca="1">NOW()</f>
        <v>42940.379691087961</v>
      </c>
    </row>
    <row r="3" spans="1:74" ht="15.75" x14ac:dyDescent="0.25">
      <c r="A3" s="177" t="str">
        <f>CompDetail!A3</f>
        <v>8 - 9 July 2017</v>
      </c>
      <c r="B3" s="178"/>
      <c r="D3" s="59"/>
      <c r="E3" s="59" t="s">
        <v>168</v>
      </c>
      <c r="F3" s="8" t="s">
        <v>49</v>
      </c>
      <c r="G3" s="15"/>
      <c r="H3" s="8"/>
      <c r="M3" s="7" t="s">
        <v>30</v>
      </c>
      <c r="T3" s="8" t="s">
        <v>49</v>
      </c>
      <c r="W3" s="15"/>
      <c r="AE3" s="7" t="s">
        <v>30</v>
      </c>
      <c r="AF3" s="7"/>
      <c r="AK3" s="8" t="s">
        <v>49</v>
      </c>
      <c r="AN3" s="15"/>
      <c r="AV3" s="7" t="s">
        <v>30</v>
      </c>
    </row>
    <row r="4" spans="1:74" ht="15.75" x14ac:dyDescent="0.25">
      <c r="A4" s="18"/>
      <c r="D4" s="59"/>
      <c r="G4" s="15"/>
      <c r="W4" s="15"/>
      <c r="AN4" s="15"/>
    </row>
    <row r="5" spans="1:74" ht="15.75" x14ac:dyDescent="0.25">
      <c r="A5" s="58" t="s">
        <v>11</v>
      </c>
      <c r="B5" s="7"/>
      <c r="F5" s="7" t="s">
        <v>76</v>
      </c>
      <c r="G5" s="16"/>
      <c r="I5" s="7"/>
      <c r="M5" s="7" t="s">
        <v>76</v>
      </c>
      <c r="T5" s="7" t="s">
        <v>47</v>
      </c>
      <c r="W5" s="15"/>
      <c r="AE5" s="7" t="s">
        <v>75</v>
      </c>
      <c r="AF5" s="7"/>
      <c r="AK5" s="7" t="s">
        <v>48</v>
      </c>
      <c r="AN5" s="15"/>
      <c r="AV5" s="7" t="s">
        <v>77</v>
      </c>
      <c r="BB5" s="7"/>
      <c r="BC5" s="7"/>
    </row>
    <row r="6" spans="1:74" ht="15.75" x14ac:dyDescent="0.25">
      <c r="A6" s="18" t="s">
        <v>82</v>
      </c>
      <c r="B6" s="167" t="s">
        <v>140</v>
      </c>
      <c r="F6" s="3" t="str">
        <f>E1</f>
        <v>J Scott</v>
      </c>
      <c r="G6" s="15"/>
      <c r="M6" s="3" t="str">
        <f>E1</f>
        <v>J Scott</v>
      </c>
      <c r="T6" s="3" t="str">
        <f>E2</f>
        <v>J Leadbetter</v>
      </c>
      <c r="W6" s="15"/>
      <c r="AE6" s="3" t="str">
        <f>E2</f>
        <v>J Leadbetter</v>
      </c>
      <c r="AJ6" s="15"/>
      <c r="AK6" s="3" t="str">
        <f>E3</f>
        <v>A Deeks</v>
      </c>
      <c r="AN6" s="15"/>
      <c r="AV6" s="3" t="str">
        <f>E3</f>
        <v>A Deeks</v>
      </c>
      <c r="BI6" s="7" t="s">
        <v>31</v>
      </c>
    </row>
    <row r="7" spans="1:74" x14ac:dyDescent="0.25">
      <c r="F7" s="3" t="s">
        <v>53</v>
      </c>
      <c r="K7" s="4"/>
      <c r="L7" s="17"/>
      <c r="M7" s="31"/>
      <c r="N7" s="31"/>
      <c r="O7" s="31"/>
      <c r="P7" s="31"/>
      <c r="Q7" s="19"/>
      <c r="S7" s="15"/>
      <c r="U7" s="4"/>
      <c r="V7" s="4"/>
      <c r="W7" s="4"/>
      <c r="X7" s="4"/>
      <c r="Y7" s="4"/>
      <c r="Z7" s="4"/>
      <c r="AA7" s="4"/>
      <c r="AB7" s="4"/>
      <c r="AC7" s="4"/>
      <c r="AD7" s="17"/>
      <c r="AE7" s="7"/>
      <c r="AF7" s="7"/>
      <c r="AH7" s="3" t="s">
        <v>29</v>
      </c>
      <c r="AI7" s="3" t="s">
        <v>32</v>
      </c>
      <c r="AJ7" s="15"/>
      <c r="AL7" s="4"/>
      <c r="AM7" s="4"/>
      <c r="AN7" s="4"/>
      <c r="AO7" s="4"/>
      <c r="AP7" s="4"/>
      <c r="AQ7" s="4"/>
      <c r="AR7" s="4"/>
      <c r="AS7" s="4"/>
      <c r="AT7" s="4"/>
      <c r="BC7" s="3" t="s">
        <v>74</v>
      </c>
      <c r="BE7" s="19" t="s">
        <v>79</v>
      </c>
      <c r="BG7" s="7" t="s">
        <v>80</v>
      </c>
      <c r="BK7" s="27" t="s">
        <v>81</v>
      </c>
      <c r="BL7" s="26"/>
    </row>
    <row r="8" spans="1:74" s="31" customFormat="1" x14ac:dyDescent="0.25">
      <c r="A8" s="44" t="s">
        <v>51</v>
      </c>
      <c r="B8" s="44" t="s">
        <v>52</v>
      </c>
      <c r="C8" s="44" t="s">
        <v>53</v>
      </c>
      <c r="D8" s="44" t="s">
        <v>54</v>
      </c>
      <c r="E8" s="44" t="s">
        <v>55</v>
      </c>
      <c r="F8" s="45" t="s">
        <v>16</v>
      </c>
      <c r="G8" s="45" t="s">
        <v>17</v>
      </c>
      <c r="H8" s="45" t="s">
        <v>18</v>
      </c>
      <c r="I8" s="45" t="s">
        <v>19</v>
      </c>
      <c r="J8" s="45" t="s">
        <v>20</v>
      </c>
      <c r="K8" s="45" t="s">
        <v>53</v>
      </c>
      <c r="L8" s="138"/>
      <c r="M8" s="45" t="s">
        <v>16</v>
      </c>
      <c r="N8" s="45" t="s">
        <v>17</v>
      </c>
      <c r="O8" s="45" t="s">
        <v>18</v>
      </c>
      <c r="P8" s="45" t="s">
        <v>19</v>
      </c>
      <c r="Q8" s="45" t="s">
        <v>20</v>
      </c>
      <c r="R8" s="45" t="s">
        <v>53</v>
      </c>
      <c r="S8" s="139"/>
      <c r="T8" s="44" t="s">
        <v>56</v>
      </c>
      <c r="U8" s="44" t="s">
        <v>57</v>
      </c>
      <c r="V8" s="44" t="s">
        <v>69</v>
      </c>
      <c r="W8" s="108" t="s">
        <v>5</v>
      </c>
      <c r="X8" s="118" t="s">
        <v>68</v>
      </c>
      <c r="Y8" s="118" t="s">
        <v>67</v>
      </c>
      <c r="Z8" s="108" t="s">
        <v>6</v>
      </c>
      <c r="AA8" s="108" t="s">
        <v>9</v>
      </c>
      <c r="AB8" s="44" t="s">
        <v>65</v>
      </c>
      <c r="AC8" s="44" t="s">
        <v>64</v>
      </c>
      <c r="AD8" s="138"/>
      <c r="AE8" s="108" t="s">
        <v>63</v>
      </c>
      <c r="AF8" s="108" t="s">
        <v>10</v>
      </c>
      <c r="AG8" s="108" t="s">
        <v>32</v>
      </c>
      <c r="AH8" s="110" t="s">
        <v>28</v>
      </c>
      <c r="AI8" s="110" t="s">
        <v>34</v>
      </c>
      <c r="AJ8" s="140"/>
      <c r="AK8" s="44" t="s">
        <v>56</v>
      </c>
      <c r="AL8" s="44" t="s">
        <v>57</v>
      </c>
      <c r="AM8" s="44" t="s">
        <v>69</v>
      </c>
      <c r="AN8" s="108" t="s">
        <v>5</v>
      </c>
      <c r="AO8" s="118" t="s">
        <v>68</v>
      </c>
      <c r="AP8" s="118" t="s">
        <v>67</v>
      </c>
      <c r="AQ8" s="108" t="s">
        <v>6</v>
      </c>
      <c r="AR8" s="108" t="s">
        <v>9</v>
      </c>
      <c r="AS8" s="44" t="s">
        <v>65</v>
      </c>
      <c r="AT8" s="44" t="s">
        <v>64</v>
      </c>
      <c r="AU8" s="48"/>
      <c r="AV8" s="45" t="s">
        <v>21</v>
      </c>
      <c r="AW8" s="45" t="s">
        <v>22</v>
      </c>
      <c r="AX8" s="45" t="s">
        <v>23</v>
      </c>
      <c r="AY8" s="45" t="s">
        <v>24</v>
      </c>
      <c r="AZ8" s="45" t="s">
        <v>25</v>
      </c>
      <c r="BA8" s="45" t="s">
        <v>60</v>
      </c>
      <c r="BB8" s="44" t="s">
        <v>45</v>
      </c>
      <c r="BC8" s="44" t="s">
        <v>34</v>
      </c>
      <c r="BD8" s="48"/>
      <c r="BE8" s="33" t="s">
        <v>59</v>
      </c>
      <c r="BF8" s="48"/>
      <c r="BG8" s="141" t="s">
        <v>59</v>
      </c>
      <c r="BH8" s="47"/>
      <c r="BI8" s="141" t="s">
        <v>26</v>
      </c>
      <c r="BJ8" s="141" t="s">
        <v>27</v>
      </c>
      <c r="BK8" s="141" t="s">
        <v>59</v>
      </c>
      <c r="BL8" s="141" t="s">
        <v>62</v>
      </c>
      <c r="BM8" s="44"/>
      <c r="BN8" s="44"/>
      <c r="BO8" s="44"/>
      <c r="BP8" s="44"/>
      <c r="BQ8" s="44"/>
      <c r="BR8" s="44"/>
      <c r="BS8" s="44"/>
      <c r="BT8" s="44"/>
      <c r="BU8" s="44"/>
      <c r="BV8" s="44"/>
    </row>
    <row r="9" spans="1:74" s="31" customFormat="1" x14ac:dyDescent="0.25">
      <c r="F9" s="26"/>
      <c r="G9" s="26"/>
      <c r="H9" s="26"/>
      <c r="I9" s="26"/>
      <c r="J9" s="26"/>
      <c r="K9" s="26"/>
      <c r="L9" s="10"/>
      <c r="M9" s="26"/>
      <c r="N9" s="26"/>
      <c r="O9" s="26"/>
      <c r="P9" s="26"/>
      <c r="Q9" s="26"/>
      <c r="R9" s="26"/>
      <c r="S9" s="28"/>
      <c r="AD9" s="10"/>
      <c r="AE9" s="97"/>
      <c r="AF9" s="97"/>
      <c r="AG9" s="97"/>
      <c r="AH9" s="97"/>
      <c r="AI9" s="97"/>
      <c r="AJ9" s="53"/>
      <c r="AU9" s="17"/>
      <c r="AV9" s="26"/>
      <c r="AW9" s="26"/>
      <c r="AX9" s="26"/>
      <c r="AY9" s="26"/>
      <c r="AZ9" s="26"/>
      <c r="BA9" s="26"/>
      <c r="BD9" s="17"/>
      <c r="BE9" s="19"/>
      <c r="BF9" s="17"/>
      <c r="BG9" s="27"/>
      <c r="BH9" s="49"/>
      <c r="BI9" s="27"/>
      <c r="BJ9" s="27"/>
      <c r="BK9" s="27"/>
      <c r="BL9" s="27"/>
    </row>
    <row r="10" spans="1:74" x14ac:dyDescent="0.25">
      <c r="A10">
        <v>18</v>
      </c>
      <c r="B10" t="s">
        <v>143</v>
      </c>
      <c r="C10" t="s">
        <v>145</v>
      </c>
      <c r="D10" t="s">
        <v>146</v>
      </c>
      <c r="E10" t="s">
        <v>144</v>
      </c>
      <c r="F10" s="46">
        <v>7</v>
      </c>
      <c r="G10" s="46">
        <v>6.2</v>
      </c>
      <c r="H10" s="46">
        <v>7.2</v>
      </c>
      <c r="I10" s="46">
        <v>7</v>
      </c>
      <c r="J10" s="46">
        <v>7</v>
      </c>
      <c r="K10" s="13">
        <f>SUM((F10*0.3),(G10*0.25),(H10*0.25),(I10*0.15),(J10*0.05))</f>
        <v>6.85</v>
      </c>
      <c r="L10" s="50"/>
      <c r="M10" s="46">
        <v>7</v>
      </c>
      <c r="N10" s="46">
        <v>6.8</v>
      </c>
      <c r="O10" s="46">
        <v>7</v>
      </c>
      <c r="P10" s="46">
        <v>7</v>
      </c>
      <c r="Q10" s="46">
        <v>7</v>
      </c>
      <c r="R10" s="13">
        <f>SUM((M10*0.3),(N10*0.25),(O10*0.25),(P10*0.15),(Q10*0.05))</f>
        <v>6.9499999999999993</v>
      </c>
      <c r="S10" s="52"/>
      <c r="T10" s="46">
        <v>5.6</v>
      </c>
      <c r="U10" s="46">
        <v>6</v>
      </c>
      <c r="V10" s="46">
        <v>5.8</v>
      </c>
      <c r="W10" s="46">
        <v>6.6</v>
      </c>
      <c r="X10" s="46">
        <v>6</v>
      </c>
      <c r="Y10" s="46">
        <v>5.6</v>
      </c>
      <c r="Z10" s="46">
        <v>6.6</v>
      </c>
      <c r="AA10" s="46">
        <v>6.6</v>
      </c>
      <c r="AB10" s="12">
        <f>SUM(T10:AA10)</f>
        <v>48.800000000000004</v>
      </c>
      <c r="AC10" s="13">
        <f>AB10/8</f>
        <v>6.1000000000000005</v>
      </c>
      <c r="AD10" s="50"/>
      <c r="AE10" s="100">
        <v>7.4</v>
      </c>
      <c r="AF10" s="100">
        <v>5.5</v>
      </c>
      <c r="AG10" s="80">
        <f>SUM((AE10*0.7)+(AF10*0.3))</f>
        <v>6.83</v>
      </c>
      <c r="AH10" s="100"/>
      <c r="AI10" s="82">
        <f>AG10-AH10</f>
        <v>6.83</v>
      </c>
      <c r="AJ10" s="52"/>
      <c r="AK10" s="46">
        <v>5.8</v>
      </c>
      <c r="AL10" s="46">
        <v>7</v>
      </c>
      <c r="AM10" s="46">
        <v>6.4</v>
      </c>
      <c r="AN10" s="46">
        <v>6.5</v>
      </c>
      <c r="AO10" s="46">
        <v>6.3</v>
      </c>
      <c r="AP10" s="46">
        <v>6.3</v>
      </c>
      <c r="AQ10" s="46">
        <v>6.3</v>
      </c>
      <c r="AR10" s="46">
        <v>6</v>
      </c>
      <c r="AS10" s="12">
        <f>SUM(AK10:AR10)</f>
        <v>50.599999999999994</v>
      </c>
      <c r="AT10" s="13">
        <f>AS10/8</f>
        <v>6.3249999999999993</v>
      </c>
      <c r="AV10" s="46">
        <v>8</v>
      </c>
      <c r="AW10" s="46">
        <v>8</v>
      </c>
      <c r="AX10" s="46">
        <v>6.5</v>
      </c>
      <c r="AY10" s="46">
        <v>5.5</v>
      </c>
      <c r="AZ10" s="46">
        <v>5.5</v>
      </c>
      <c r="BA10" s="13">
        <f>SUM((AV10*0.2),(AW10*0.15),(AX10*0.25),(AY10*0.2),(AZ10*0.2))</f>
        <v>6.625</v>
      </c>
      <c r="BB10" s="24"/>
      <c r="BC10" s="13">
        <f>BA10-BB10</f>
        <v>6.625</v>
      </c>
      <c r="BE10" s="14">
        <f>SUM((K10*0.25)+(AC10*0.375)+(AT10*0.375))</f>
        <v>6.3718749999999993</v>
      </c>
      <c r="BF10" s="23"/>
      <c r="BG10" s="14">
        <f>SUM((R10*0.25),(AI10*0.5),(BC10*0.25))</f>
        <v>6.8087499999999999</v>
      </c>
      <c r="BI10" s="13">
        <f>BE10</f>
        <v>6.3718749999999993</v>
      </c>
      <c r="BJ10" s="13">
        <f>BG10</f>
        <v>6.8087499999999999</v>
      </c>
      <c r="BK10" s="29">
        <f>AVERAGE(BI10:BJ10)</f>
        <v>6.5903124999999996</v>
      </c>
      <c r="BL10" s="30">
        <v>1</v>
      </c>
    </row>
    <row r="11" spans="1:74" x14ac:dyDescent="0.25">
      <c r="A11">
        <v>33</v>
      </c>
      <c r="B11" t="s">
        <v>147</v>
      </c>
      <c r="C11" t="s">
        <v>145</v>
      </c>
      <c r="D11" t="s">
        <v>146</v>
      </c>
      <c r="E11" t="s">
        <v>144</v>
      </c>
      <c r="F11" s="46">
        <v>7.2</v>
      </c>
      <c r="G11" s="46">
        <v>6.5</v>
      </c>
      <c r="H11" s="46">
        <v>7</v>
      </c>
      <c r="I11" s="46">
        <v>7</v>
      </c>
      <c r="J11" s="46">
        <v>7</v>
      </c>
      <c r="K11" s="13">
        <f t="shared" ref="K11:K14" si="0">SUM((F11*0.3),(G11*0.25),(H11*0.25),(I11*0.15),(J11*0.05))</f>
        <v>6.9349999999999996</v>
      </c>
      <c r="L11" s="50"/>
      <c r="M11" s="46">
        <v>6.2</v>
      </c>
      <c r="N11" s="46">
        <v>6.2</v>
      </c>
      <c r="O11" s="46">
        <v>6.5</v>
      </c>
      <c r="P11" s="46">
        <v>6.8</v>
      </c>
      <c r="Q11" s="46">
        <v>7</v>
      </c>
      <c r="R11" s="13">
        <f t="shared" ref="R11:R14" si="1">SUM((M11*0.3),(N11*0.25),(O11*0.25),(P11*0.15),(Q11*0.05))</f>
        <v>6.4049999999999994</v>
      </c>
      <c r="S11" s="52"/>
      <c r="T11" s="46">
        <v>6</v>
      </c>
      <c r="U11" s="46">
        <v>6</v>
      </c>
      <c r="V11" s="46">
        <v>4</v>
      </c>
      <c r="W11" s="46">
        <v>5</v>
      </c>
      <c r="X11" s="46">
        <v>6</v>
      </c>
      <c r="Y11" s="46">
        <v>5.5</v>
      </c>
      <c r="Z11" s="46">
        <v>5.9</v>
      </c>
      <c r="AA11" s="46">
        <v>6.2</v>
      </c>
      <c r="AB11" s="12">
        <f t="shared" ref="AB11:AB14" si="2">SUM(T11:AA11)</f>
        <v>44.6</v>
      </c>
      <c r="AC11" s="13">
        <f t="shared" ref="AC11:AC14" si="3">AB11/8</f>
        <v>5.5750000000000002</v>
      </c>
      <c r="AD11" s="50"/>
      <c r="AE11" s="100">
        <v>6.8</v>
      </c>
      <c r="AF11" s="100">
        <v>5.2</v>
      </c>
      <c r="AG11" s="80">
        <f t="shared" ref="AG11:AG14" si="4">SUM((AE11*0.7)+(AF11*0.3))</f>
        <v>6.32</v>
      </c>
      <c r="AH11" s="100"/>
      <c r="AI11" s="82">
        <f t="shared" ref="AI11:AI14" si="5">AG11-AH11</f>
        <v>6.32</v>
      </c>
      <c r="AJ11" s="52"/>
      <c r="AK11" s="46">
        <v>5.5</v>
      </c>
      <c r="AL11" s="46">
        <v>6.5</v>
      </c>
      <c r="AM11" s="46">
        <v>6.3</v>
      </c>
      <c r="AN11" s="46">
        <v>5.7</v>
      </c>
      <c r="AO11" s="46">
        <v>6.3</v>
      </c>
      <c r="AP11" s="46">
        <v>5</v>
      </c>
      <c r="AQ11" s="46">
        <v>6.3</v>
      </c>
      <c r="AR11" s="46">
        <v>6</v>
      </c>
      <c r="AS11" s="12">
        <f t="shared" ref="AS11:AS14" si="6">SUM(AK11:AR11)</f>
        <v>47.599999999999994</v>
      </c>
      <c r="AT11" s="13">
        <f t="shared" ref="AT11:AT14" si="7">AS11/8</f>
        <v>5.9499999999999993</v>
      </c>
      <c r="AV11" s="46">
        <v>7.8</v>
      </c>
      <c r="AW11" s="46">
        <v>7.5</v>
      </c>
      <c r="AX11" s="46">
        <v>6</v>
      </c>
      <c r="AY11" s="46">
        <v>4</v>
      </c>
      <c r="AZ11" s="46">
        <v>5.3</v>
      </c>
      <c r="BA11" s="13">
        <f t="shared" ref="BA11:BA14" si="8">SUM((AV11*0.2),(AW11*0.15),(AX11*0.25),(AY11*0.2),(AZ11*0.2))</f>
        <v>6.0449999999999999</v>
      </c>
      <c r="BB11" s="24"/>
      <c r="BC11" s="13">
        <f t="shared" ref="BC11:BC14" si="9">BA11-BB11</f>
        <v>6.0449999999999999</v>
      </c>
      <c r="BE11" s="14">
        <f t="shared" ref="BE11:BE14" si="10">SUM((K11*0.25)+(AC11*0.375)+(AT11*0.375))</f>
        <v>6.0556249999999991</v>
      </c>
      <c r="BF11" s="23"/>
      <c r="BG11" s="14">
        <f t="shared" ref="BG11:BG14" si="11">SUM((R11*0.25),(AI11*0.5),(BC11*0.25))</f>
        <v>6.2725000000000009</v>
      </c>
      <c r="BI11" s="13">
        <f t="shared" ref="BI11:BI14" si="12">BE11</f>
        <v>6.0556249999999991</v>
      </c>
      <c r="BJ11" s="13">
        <f t="shared" ref="BJ11:BJ14" si="13">BG11</f>
        <v>6.2725000000000009</v>
      </c>
      <c r="BK11" s="29">
        <f t="shared" ref="BK11:BK14" si="14">AVERAGE(BI11:BJ11)</f>
        <v>6.1640625</v>
      </c>
      <c r="BL11" s="30">
        <v>3</v>
      </c>
    </row>
    <row r="12" spans="1:74" x14ac:dyDescent="0.25">
      <c r="A12">
        <v>16</v>
      </c>
      <c r="B12" t="s">
        <v>148</v>
      </c>
      <c r="C12" t="s">
        <v>145</v>
      </c>
      <c r="D12" t="s">
        <v>146</v>
      </c>
      <c r="E12" t="s">
        <v>144</v>
      </c>
      <c r="F12" s="46">
        <v>6</v>
      </c>
      <c r="G12" s="46">
        <v>6</v>
      </c>
      <c r="H12" s="46">
        <v>7</v>
      </c>
      <c r="I12" s="46">
        <v>6.5</v>
      </c>
      <c r="J12" s="46">
        <v>7</v>
      </c>
      <c r="K12" s="13">
        <f t="shared" si="0"/>
        <v>6.3749999999999991</v>
      </c>
      <c r="L12" s="50"/>
      <c r="M12" s="46">
        <v>6.2</v>
      </c>
      <c r="N12" s="46">
        <v>6</v>
      </c>
      <c r="O12" s="46">
        <v>6.2</v>
      </c>
      <c r="P12" s="46">
        <v>6.8</v>
      </c>
      <c r="Q12" s="46">
        <v>7</v>
      </c>
      <c r="R12" s="13">
        <f t="shared" si="1"/>
        <v>6.2799999999999994</v>
      </c>
      <c r="S12" s="52"/>
      <c r="T12" s="46">
        <v>5</v>
      </c>
      <c r="U12" s="46">
        <v>5.5</v>
      </c>
      <c r="V12" s="46">
        <v>5.5</v>
      </c>
      <c r="W12" s="46">
        <v>6.8</v>
      </c>
      <c r="X12" s="46">
        <v>5.8</v>
      </c>
      <c r="Y12" s="46">
        <v>6.6</v>
      </c>
      <c r="Z12" s="46">
        <v>6</v>
      </c>
      <c r="AA12" s="46">
        <v>5</v>
      </c>
      <c r="AB12" s="12">
        <f t="shared" si="2"/>
        <v>46.2</v>
      </c>
      <c r="AC12" s="13">
        <f t="shared" si="3"/>
        <v>5.7750000000000004</v>
      </c>
      <c r="AD12" s="50"/>
      <c r="AE12" s="100">
        <v>7.2</v>
      </c>
      <c r="AF12" s="100">
        <v>4.0999999999999996</v>
      </c>
      <c r="AG12" s="80">
        <f t="shared" si="4"/>
        <v>6.27</v>
      </c>
      <c r="AH12" s="100"/>
      <c r="AI12" s="82">
        <f t="shared" si="5"/>
        <v>6.27</v>
      </c>
      <c r="AJ12" s="52"/>
      <c r="AK12" s="46">
        <v>6.3</v>
      </c>
      <c r="AL12" s="46">
        <v>6.8</v>
      </c>
      <c r="AM12" s="46">
        <v>6.5</v>
      </c>
      <c r="AN12" s="46">
        <v>6.7</v>
      </c>
      <c r="AO12" s="46">
        <v>6</v>
      </c>
      <c r="AP12" s="46">
        <v>5.8</v>
      </c>
      <c r="AQ12" s="46">
        <v>6.8</v>
      </c>
      <c r="AR12" s="46">
        <v>5.3</v>
      </c>
      <c r="AS12" s="12">
        <f t="shared" si="6"/>
        <v>50.199999999999989</v>
      </c>
      <c r="AT12" s="13">
        <f t="shared" si="7"/>
        <v>6.2749999999999986</v>
      </c>
      <c r="AV12" s="46">
        <v>9</v>
      </c>
      <c r="AW12" s="46">
        <v>8</v>
      </c>
      <c r="AX12" s="46">
        <v>6.8</v>
      </c>
      <c r="AY12" s="46">
        <v>6.3</v>
      </c>
      <c r="AZ12" s="46">
        <v>5.8</v>
      </c>
      <c r="BA12" s="13">
        <f t="shared" si="8"/>
        <v>7.12</v>
      </c>
      <c r="BB12" s="24">
        <v>1</v>
      </c>
      <c r="BC12" s="13">
        <f t="shared" si="9"/>
        <v>6.12</v>
      </c>
      <c r="BE12" s="14">
        <f t="shared" si="10"/>
        <v>6.1124999999999998</v>
      </c>
      <c r="BF12" s="23"/>
      <c r="BG12" s="14">
        <f t="shared" si="11"/>
        <v>6.2350000000000003</v>
      </c>
      <c r="BI12" s="13">
        <f t="shared" si="12"/>
        <v>6.1124999999999998</v>
      </c>
      <c r="BJ12" s="13">
        <f t="shared" si="13"/>
        <v>6.2350000000000003</v>
      </c>
      <c r="BK12" s="29">
        <f t="shared" si="14"/>
        <v>6.1737500000000001</v>
      </c>
      <c r="BL12" s="30">
        <v>2</v>
      </c>
    </row>
    <row r="13" spans="1:74" x14ac:dyDescent="0.25">
      <c r="A13">
        <v>4</v>
      </c>
      <c r="B13" t="s">
        <v>149</v>
      </c>
      <c r="C13" t="s">
        <v>151</v>
      </c>
      <c r="D13" t="s">
        <v>152</v>
      </c>
      <c r="E13" t="s">
        <v>150</v>
      </c>
      <c r="F13" s="46">
        <v>5.5</v>
      </c>
      <c r="G13" s="46">
        <v>6</v>
      </c>
      <c r="H13" s="46">
        <v>5</v>
      </c>
      <c r="I13" s="46">
        <v>6</v>
      </c>
      <c r="J13" s="46">
        <v>7.2</v>
      </c>
      <c r="K13" s="13">
        <f t="shared" si="0"/>
        <v>5.660000000000001</v>
      </c>
      <c r="L13" s="50"/>
      <c r="M13" s="46">
        <v>5.8</v>
      </c>
      <c r="N13" s="46">
        <v>6.2</v>
      </c>
      <c r="O13" s="46">
        <v>5.5</v>
      </c>
      <c r="P13" s="46">
        <v>6.2</v>
      </c>
      <c r="Q13" s="46">
        <v>7.2</v>
      </c>
      <c r="R13" s="13">
        <f t="shared" si="1"/>
        <v>5.9550000000000001</v>
      </c>
      <c r="S13" s="52"/>
      <c r="T13" s="46">
        <v>5</v>
      </c>
      <c r="U13" s="46">
        <v>5.5</v>
      </c>
      <c r="V13" s="46">
        <v>5</v>
      </c>
      <c r="W13" s="46">
        <v>3</v>
      </c>
      <c r="X13" s="46">
        <v>5</v>
      </c>
      <c r="Y13" s="46">
        <v>5</v>
      </c>
      <c r="Z13" s="46">
        <v>5.5</v>
      </c>
      <c r="AA13" s="46">
        <v>6</v>
      </c>
      <c r="AB13" s="12">
        <f t="shared" si="2"/>
        <v>40</v>
      </c>
      <c r="AC13" s="13">
        <f t="shared" si="3"/>
        <v>5</v>
      </c>
      <c r="AD13" s="50"/>
      <c r="AE13" s="100">
        <v>7.1</v>
      </c>
      <c r="AF13" s="100">
        <v>2</v>
      </c>
      <c r="AG13" s="80">
        <f t="shared" si="4"/>
        <v>5.5699999999999994</v>
      </c>
      <c r="AH13" s="100"/>
      <c r="AI13" s="82">
        <f t="shared" si="5"/>
        <v>5.5699999999999994</v>
      </c>
      <c r="AJ13" s="52"/>
      <c r="AK13" s="46">
        <v>4.8</v>
      </c>
      <c r="AL13" s="46">
        <v>6.5</v>
      </c>
      <c r="AM13" s="46">
        <v>6.3</v>
      </c>
      <c r="AN13" s="46">
        <v>3</v>
      </c>
      <c r="AO13" s="46">
        <v>5.5</v>
      </c>
      <c r="AP13" s="46">
        <v>5</v>
      </c>
      <c r="AQ13" s="46">
        <v>5.8</v>
      </c>
      <c r="AR13" s="46">
        <v>5</v>
      </c>
      <c r="AS13" s="12">
        <f t="shared" si="6"/>
        <v>41.9</v>
      </c>
      <c r="AT13" s="13">
        <f t="shared" si="7"/>
        <v>5.2374999999999998</v>
      </c>
      <c r="AV13" s="46">
        <v>5.8</v>
      </c>
      <c r="AW13" s="46">
        <v>6.3</v>
      </c>
      <c r="AX13" s="46">
        <v>6</v>
      </c>
      <c r="AY13" s="46">
        <v>5</v>
      </c>
      <c r="AZ13" s="46">
        <v>5</v>
      </c>
      <c r="BA13" s="13">
        <f t="shared" si="8"/>
        <v>5.6050000000000004</v>
      </c>
      <c r="BB13" s="24"/>
      <c r="BC13" s="13">
        <f t="shared" si="9"/>
        <v>5.6050000000000004</v>
      </c>
      <c r="BE13" s="14">
        <f t="shared" si="10"/>
        <v>5.2540624999999999</v>
      </c>
      <c r="BF13" s="23"/>
      <c r="BG13" s="14">
        <f t="shared" si="11"/>
        <v>5.6749999999999998</v>
      </c>
      <c r="BI13" s="13">
        <f t="shared" si="12"/>
        <v>5.2540624999999999</v>
      </c>
      <c r="BJ13" s="13">
        <f t="shared" si="13"/>
        <v>5.6749999999999998</v>
      </c>
      <c r="BK13" s="29">
        <f t="shared" si="14"/>
        <v>5.4645312500000003</v>
      </c>
      <c r="BL13" s="30">
        <v>5</v>
      </c>
    </row>
    <row r="14" spans="1:74" x14ac:dyDescent="0.25">
      <c r="A14">
        <v>11</v>
      </c>
      <c r="B14" t="s">
        <v>88</v>
      </c>
      <c r="C14" t="s">
        <v>153</v>
      </c>
      <c r="D14" t="s">
        <v>87</v>
      </c>
      <c r="E14" t="s">
        <v>144</v>
      </c>
      <c r="F14" s="46">
        <v>6.2</v>
      </c>
      <c r="G14" s="46">
        <v>6</v>
      </c>
      <c r="H14" s="46">
        <v>6.5</v>
      </c>
      <c r="I14" s="46">
        <v>6.5</v>
      </c>
      <c r="J14" s="46">
        <v>6.5</v>
      </c>
      <c r="K14" s="13">
        <f t="shared" si="0"/>
        <v>6.2849999999999993</v>
      </c>
      <c r="L14" s="50"/>
      <c r="M14" s="46">
        <v>6.5</v>
      </c>
      <c r="N14" s="46">
        <v>6</v>
      </c>
      <c r="O14" s="46">
        <v>6.8</v>
      </c>
      <c r="P14" s="46">
        <v>6</v>
      </c>
      <c r="Q14" s="46">
        <v>6.5</v>
      </c>
      <c r="R14" s="13">
        <f t="shared" si="1"/>
        <v>6.3750000000000009</v>
      </c>
      <c r="S14" s="52"/>
      <c r="T14" s="46">
        <v>5</v>
      </c>
      <c r="U14" s="46">
        <v>5.5</v>
      </c>
      <c r="V14" s="46">
        <v>5</v>
      </c>
      <c r="W14" s="46">
        <v>5.8</v>
      </c>
      <c r="X14" s="46">
        <v>5.6</v>
      </c>
      <c r="Y14" s="46">
        <v>5.6</v>
      </c>
      <c r="Z14" s="46">
        <v>6</v>
      </c>
      <c r="AA14" s="46">
        <v>6</v>
      </c>
      <c r="AB14" s="12">
        <f t="shared" si="2"/>
        <v>44.5</v>
      </c>
      <c r="AC14" s="13">
        <f t="shared" si="3"/>
        <v>5.5625</v>
      </c>
      <c r="AD14" s="50"/>
      <c r="AE14" s="100">
        <v>6.9</v>
      </c>
      <c r="AF14" s="100">
        <v>3.4</v>
      </c>
      <c r="AG14" s="80">
        <f t="shared" si="4"/>
        <v>5.85</v>
      </c>
      <c r="AH14" s="100"/>
      <c r="AI14" s="82">
        <f t="shared" si="5"/>
        <v>5.85</v>
      </c>
      <c r="AJ14" s="52"/>
      <c r="AK14" s="46">
        <v>5.3</v>
      </c>
      <c r="AL14" s="46">
        <v>6.8</v>
      </c>
      <c r="AM14" s="46">
        <v>5.5</v>
      </c>
      <c r="AN14" s="46">
        <v>6.5</v>
      </c>
      <c r="AO14" s="46">
        <v>5.5</v>
      </c>
      <c r="AP14" s="46">
        <v>5</v>
      </c>
      <c r="AQ14" s="46">
        <v>6.5</v>
      </c>
      <c r="AR14" s="46">
        <v>5</v>
      </c>
      <c r="AS14" s="12">
        <f t="shared" si="6"/>
        <v>46.1</v>
      </c>
      <c r="AT14" s="13">
        <f t="shared" si="7"/>
        <v>5.7625000000000002</v>
      </c>
      <c r="AV14" s="46">
        <v>8</v>
      </c>
      <c r="AW14" s="46">
        <v>6.5</v>
      </c>
      <c r="AX14" s="46">
        <v>5.8</v>
      </c>
      <c r="AY14" s="46">
        <v>6.5</v>
      </c>
      <c r="AZ14" s="46">
        <v>5.5</v>
      </c>
      <c r="BA14" s="13">
        <f t="shared" si="8"/>
        <v>6.4250000000000007</v>
      </c>
      <c r="BB14" s="24"/>
      <c r="BC14" s="13">
        <f t="shared" si="9"/>
        <v>6.4250000000000007</v>
      </c>
      <c r="BE14" s="14">
        <f t="shared" si="10"/>
        <v>5.8181250000000002</v>
      </c>
      <c r="BF14" s="23"/>
      <c r="BG14" s="14">
        <f t="shared" si="11"/>
        <v>6.125</v>
      </c>
      <c r="BI14" s="13">
        <f t="shared" si="12"/>
        <v>5.8181250000000002</v>
      </c>
      <c r="BJ14" s="13">
        <f t="shared" si="13"/>
        <v>6.125</v>
      </c>
      <c r="BK14" s="29">
        <f t="shared" si="14"/>
        <v>5.9715625000000001</v>
      </c>
      <c r="BL14" s="30">
        <v>4</v>
      </c>
    </row>
    <row r="15" spans="1:74" ht="18.75" x14ac:dyDescent="0.3">
      <c r="A15" s="37"/>
    </row>
    <row r="16" spans="1:74" ht="18.75" x14ac:dyDescent="0.3">
      <c r="A16" s="37"/>
    </row>
    <row r="17" spans="1:74" ht="18.75" x14ac:dyDescent="0.3">
      <c r="A17" s="37"/>
      <c r="B17" s="40"/>
      <c r="C17" s="35"/>
      <c r="D17" s="59" t="s">
        <v>0</v>
      </c>
      <c r="E17" s="59" t="s">
        <v>167</v>
      </c>
      <c r="F17" s="41"/>
    </row>
    <row r="18" spans="1:74" x14ac:dyDescent="0.25">
      <c r="D18" s="59"/>
      <c r="E18" s="59" t="s">
        <v>168</v>
      </c>
    </row>
    <row r="19" spans="1:74" x14ac:dyDescent="0.25">
      <c r="D19" s="59"/>
      <c r="E19" s="59" t="s">
        <v>166</v>
      </c>
    </row>
    <row r="21" spans="1:74" ht="15.75" x14ac:dyDescent="0.25">
      <c r="A21" s="162" t="s">
        <v>11</v>
      </c>
      <c r="B21" s="7"/>
      <c r="F21" s="7" t="s">
        <v>76</v>
      </c>
      <c r="G21" s="16"/>
      <c r="I21" s="7"/>
      <c r="M21" s="7" t="s">
        <v>76</v>
      </c>
      <c r="T21" s="7" t="s">
        <v>47</v>
      </c>
      <c r="W21" s="15"/>
      <c r="AE21" s="7" t="s">
        <v>75</v>
      </c>
      <c r="AF21" s="7"/>
      <c r="AK21" s="7" t="s">
        <v>48</v>
      </c>
      <c r="AN21" s="15"/>
      <c r="AV21" s="7" t="s">
        <v>77</v>
      </c>
      <c r="BB21" s="7"/>
      <c r="BC21" s="7"/>
    </row>
    <row r="22" spans="1:74" ht="15.75" x14ac:dyDescent="0.25">
      <c r="A22" s="18" t="s">
        <v>82</v>
      </c>
      <c r="B22" s="167" t="s">
        <v>141</v>
      </c>
      <c r="F22" s="3" t="str">
        <f>E17</f>
        <v>J Leadbetter</v>
      </c>
      <c r="G22" s="15"/>
      <c r="M22" s="3" t="str">
        <f>E18</f>
        <v>A Deeks</v>
      </c>
      <c r="T22" s="3" t="str">
        <f>E19</f>
        <v>J Scott</v>
      </c>
      <c r="W22" s="15"/>
      <c r="AE22" s="3" t="str">
        <f>E17</f>
        <v>J Leadbetter</v>
      </c>
      <c r="AJ22" s="15"/>
      <c r="AK22" s="3" t="str">
        <f>E18</f>
        <v>A Deeks</v>
      </c>
      <c r="AN22" s="15"/>
      <c r="AV22" s="3" t="str">
        <f>E18</f>
        <v>A Deeks</v>
      </c>
      <c r="BI22" s="7" t="s">
        <v>31</v>
      </c>
    </row>
    <row r="23" spans="1:74" x14ac:dyDescent="0.25">
      <c r="F23" s="3" t="s">
        <v>53</v>
      </c>
      <c r="K23" s="4"/>
      <c r="L23" s="17"/>
      <c r="M23" s="31"/>
      <c r="N23" s="31"/>
      <c r="O23" s="31"/>
      <c r="P23" s="31"/>
      <c r="Q23" s="19"/>
      <c r="S23" s="15"/>
      <c r="U23" s="4"/>
      <c r="V23" s="4"/>
      <c r="W23" s="4"/>
      <c r="X23" s="4"/>
      <c r="Y23" s="4"/>
      <c r="Z23" s="4"/>
      <c r="AA23" s="4"/>
      <c r="AB23" s="4"/>
      <c r="AC23" s="4"/>
      <c r="AD23" s="17"/>
      <c r="AE23" s="7"/>
      <c r="AF23" s="7"/>
      <c r="AH23" s="3" t="s">
        <v>29</v>
      </c>
      <c r="AI23" s="3" t="s">
        <v>32</v>
      </c>
      <c r="AJ23" s="15"/>
      <c r="AL23" s="4"/>
      <c r="AM23" s="4"/>
      <c r="AN23" s="4"/>
      <c r="AO23" s="4"/>
      <c r="AP23" s="4"/>
      <c r="AQ23" s="4"/>
      <c r="AR23" s="4"/>
      <c r="AS23" s="4"/>
      <c r="AT23" s="4"/>
      <c r="BC23" s="3" t="s">
        <v>74</v>
      </c>
      <c r="BE23" s="19" t="s">
        <v>79</v>
      </c>
      <c r="BG23" s="7" t="s">
        <v>80</v>
      </c>
      <c r="BK23" s="27" t="s">
        <v>81</v>
      </c>
      <c r="BL23" s="26"/>
    </row>
    <row r="24" spans="1:74" s="31" customFormat="1" x14ac:dyDescent="0.25">
      <c r="A24" s="44" t="s">
        <v>51</v>
      </c>
      <c r="B24" s="44" t="s">
        <v>52</v>
      </c>
      <c r="C24" s="44" t="s">
        <v>53</v>
      </c>
      <c r="D24" s="44" t="s">
        <v>54</v>
      </c>
      <c r="E24" s="44" t="s">
        <v>55</v>
      </c>
      <c r="F24" s="45" t="s">
        <v>16</v>
      </c>
      <c r="G24" s="45" t="s">
        <v>17</v>
      </c>
      <c r="H24" s="45" t="s">
        <v>18</v>
      </c>
      <c r="I24" s="45" t="s">
        <v>19</v>
      </c>
      <c r="J24" s="45" t="s">
        <v>20</v>
      </c>
      <c r="K24" s="45" t="s">
        <v>53</v>
      </c>
      <c r="L24" s="138"/>
      <c r="M24" s="45" t="s">
        <v>16</v>
      </c>
      <c r="N24" s="45" t="s">
        <v>17</v>
      </c>
      <c r="O24" s="45" t="s">
        <v>18</v>
      </c>
      <c r="P24" s="45" t="s">
        <v>19</v>
      </c>
      <c r="Q24" s="45" t="s">
        <v>20</v>
      </c>
      <c r="R24" s="45" t="s">
        <v>53</v>
      </c>
      <c r="S24" s="139"/>
      <c r="T24" s="44" t="s">
        <v>56</v>
      </c>
      <c r="U24" s="44" t="s">
        <v>57</v>
      </c>
      <c r="V24" s="44" t="s">
        <v>69</v>
      </c>
      <c r="W24" s="108" t="s">
        <v>5</v>
      </c>
      <c r="X24" s="118" t="s">
        <v>68</v>
      </c>
      <c r="Y24" s="118" t="s">
        <v>67</v>
      </c>
      <c r="Z24" s="108" t="s">
        <v>6</v>
      </c>
      <c r="AA24" s="108" t="s">
        <v>9</v>
      </c>
      <c r="AB24" s="44" t="s">
        <v>65</v>
      </c>
      <c r="AC24" s="44" t="s">
        <v>64</v>
      </c>
      <c r="AD24" s="138"/>
      <c r="AE24" s="108" t="s">
        <v>63</v>
      </c>
      <c r="AF24" s="108" t="s">
        <v>10</v>
      </c>
      <c r="AG24" s="108" t="s">
        <v>32</v>
      </c>
      <c r="AH24" s="110" t="s">
        <v>28</v>
      </c>
      <c r="AI24" s="110" t="s">
        <v>34</v>
      </c>
      <c r="AJ24" s="140"/>
      <c r="AK24" s="44" t="s">
        <v>56</v>
      </c>
      <c r="AL24" s="44" t="s">
        <v>57</v>
      </c>
      <c r="AM24" s="44" t="s">
        <v>69</v>
      </c>
      <c r="AN24" s="108" t="s">
        <v>5</v>
      </c>
      <c r="AO24" s="118" t="s">
        <v>68</v>
      </c>
      <c r="AP24" s="118" t="s">
        <v>67</v>
      </c>
      <c r="AQ24" s="108" t="s">
        <v>6</v>
      </c>
      <c r="AR24" s="108" t="s">
        <v>9</v>
      </c>
      <c r="AS24" s="44" t="s">
        <v>65</v>
      </c>
      <c r="AT24" s="44" t="s">
        <v>64</v>
      </c>
      <c r="AU24" s="48"/>
      <c r="AV24" s="45" t="s">
        <v>21</v>
      </c>
      <c r="AW24" s="45" t="s">
        <v>22</v>
      </c>
      <c r="AX24" s="45" t="s">
        <v>23</v>
      </c>
      <c r="AY24" s="45" t="s">
        <v>24</v>
      </c>
      <c r="AZ24" s="45" t="s">
        <v>25</v>
      </c>
      <c r="BA24" s="45" t="s">
        <v>60</v>
      </c>
      <c r="BB24" s="44" t="s">
        <v>45</v>
      </c>
      <c r="BC24" s="44" t="s">
        <v>34</v>
      </c>
      <c r="BD24" s="48"/>
      <c r="BE24" s="33" t="s">
        <v>59</v>
      </c>
      <c r="BF24" s="48"/>
      <c r="BG24" s="141" t="s">
        <v>59</v>
      </c>
      <c r="BH24" s="47"/>
      <c r="BI24" s="141" t="s">
        <v>26</v>
      </c>
      <c r="BJ24" s="141" t="s">
        <v>27</v>
      </c>
      <c r="BK24" s="141" t="s">
        <v>59</v>
      </c>
      <c r="BL24" s="141" t="s">
        <v>62</v>
      </c>
      <c r="BM24" s="44"/>
      <c r="BN24" s="44"/>
      <c r="BO24" s="44"/>
      <c r="BP24" s="44"/>
      <c r="BQ24" s="44"/>
      <c r="BR24" s="44"/>
      <c r="BS24" s="44"/>
      <c r="BT24" s="44"/>
      <c r="BU24" s="44"/>
      <c r="BV24" s="44"/>
    </row>
    <row r="25" spans="1:74" s="31" customFormat="1" x14ac:dyDescent="0.25">
      <c r="F25" s="26"/>
      <c r="G25" s="26"/>
      <c r="H25" s="26"/>
      <c r="I25" s="26"/>
      <c r="J25" s="26"/>
      <c r="K25" s="26"/>
      <c r="L25" s="10"/>
      <c r="M25" s="26"/>
      <c r="N25" s="26"/>
      <c r="O25" s="26"/>
      <c r="P25" s="26"/>
      <c r="Q25" s="26"/>
      <c r="R25" s="26"/>
      <c r="S25" s="28"/>
      <c r="AD25" s="10"/>
      <c r="AE25" s="97"/>
      <c r="AF25" s="97"/>
      <c r="AG25" s="97"/>
      <c r="AH25" s="97"/>
      <c r="AI25" s="97"/>
      <c r="AJ25" s="53"/>
      <c r="AU25" s="17"/>
      <c r="AV25" s="26"/>
      <c r="AW25" s="26"/>
      <c r="AX25" s="26"/>
      <c r="AY25" s="26"/>
      <c r="AZ25" s="26"/>
      <c r="BA25" s="26"/>
      <c r="BD25" s="17"/>
      <c r="BE25" s="19"/>
      <c r="BF25" s="17"/>
      <c r="BG25" s="27"/>
      <c r="BH25" s="49"/>
      <c r="BI25" s="27"/>
      <c r="BJ25" s="27"/>
      <c r="BK25" s="27"/>
      <c r="BL25" s="27"/>
    </row>
    <row r="26" spans="1:74" x14ac:dyDescent="0.25">
      <c r="A26">
        <v>18</v>
      </c>
      <c r="B26" t="s">
        <v>143</v>
      </c>
      <c r="C26" t="s">
        <v>145</v>
      </c>
      <c r="D26" t="s">
        <v>146</v>
      </c>
      <c r="E26" t="s">
        <v>144</v>
      </c>
      <c r="F26" s="46">
        <v>7</v>
      </c>
      <c r="G26" s="46">
        <v>6</v>
      </c>
      <c r="H26" s="46">
        <v>7</v>
      </c>
      <c r="I26" s="46">
        <v>7</v>
      </c>
      <c r="J26" s="46">
        <v>7</v>
      </c>
      <c r="K26" s="13">
        <f>SUM((F26*0.3),(G26*0.25),(H26*0.25),(I26*0.15),(J26*0.05))</f>
        <v>6.7499999999999991</v>
      </c>
      <c r="L26" s="50"/>
      <c r="M26" s="46">
        <v>6.5</v>
      </c>
      <c r="N26" s="46">
        <v>5.8</v>
      </c>
      <c r="O26" s="46">
        <v>6.8</v>
      </c>
      <c r="P26" s="46">
        <v>7</v>
      </c>
      <c r="Q26" s="46">
        <v>7</v>
      </c>
      <c r="R26" s="13">
        <f>SUM((M26*0.3),(N26*0.25),(O26*0.25),(P26*0.15),(Q26*0.05))</f>
        <v>6.4999999999999991</v>
      </c>
      <c r="S26" s="52"/>
      <c r="T26" s="46">
        <v>5.8</v>
      </c>
      <c r="U26" s="46">
        <v>6.8</v>
      </c>
      <c r="V26" s="46">
        <v>6.3</v>
      </c>
      <c r="W26" s="46">
        <v>6.9</v>
      </c>
      <c r="X26" s="46">
        <v>5.8</v>
      </c>
      <c r="Y26" s="46">
        <v>5.5</v>
      </c>
      <c r="Z26" s="46">
        <v>7.3</v>
      </c>
      <c r="AA26" s="46">
        <v>5.5</v>
      </c>
      <c r="AB26" s="12">
        <f>SUM(T26:AA26)</f>
        <v>49.899999999999991</v>
      </c>
      <c r="AC26" s="13">
        <f>AB26/8</f>
        <v>6.2374999999999989</v>
      </c>
      <c r="AD26" s="50"/>
      <c r="AE26" s="100">
        <v>7.3</v>
      </c>
      <c r="AF26" s="100">
        <v>4.5999999999999996</v>
      </c>
      <c r="AG26" s="80">
        <f>SUM((AE26*0.7)+(AF26*0.3))</f>
        <v>6.4899999999999993</v>
      </c>
      <c r="AH26" s="100"/>
      <c r="AI26" s="82">
        <f>AG26-AH26</f>
        <v>6.4899999999999993</v>
      </c>
      <c r="AJ26" s="52"/>
      <c r="AK26" s="46">
        <v>6.5</v>
      </c>
      <c r="AL26" s="46">
        <v>7.5</v>
      </c>
      <c r="AM26" s="46">
        <v>6.5</v>
      </c>
      <c r="AN26" s="46">
        <v>7.2</v>
      </c>
      <c r="AO26" s="46">
        <v>7</v>
      </c>
      <c r="AP26" s="46">
        <v>5.5</v>
      </c>
      <c r="AQ26" s="46">
        <v>8</v>
      </c>
      <c r="AR26" s="46">
        <v>6.5</v>
      </c>
      <c r="AS26" s="12">
        <f>SUM(AK26:AR26)</f>
        <v>54.7</v>
      </c>
      <c r="AT26" s="13">
        <f>AS26/8</f>
        <v>6.8375000000000004</v>
      </c>
      <c r="AV26" s="46">
        <v>7.5</v>
      </c>
      <c r="AW26" s="46">
        <v>8</v>
      </c>
      <c r="AX26" s="46">
        <v>8</v>
      </c>
      <c r="AY26" s="46">
        <v>7</v>
      </c>
      <c r="AZ26" s="46">
        <v>7</v>
      </c>
      <c r="BA26" s="13">
        <f>SUM((AV26*0.2),(AW26*0.15),(AX26*0.25),(AY26*0.2),(AZ26*0.2))</f>
        <v>7.5000000000000009</v>
      </c>
      <c r="BB26" s="24"/>
      <c r="BC26" s="13">
        <f>BA26-BB26</f>
        <v>7.5000000000000009</v>
      </c>
      <c r="BE26" s="14">
        <f>SUM((K26*0.25)+(AC26*0.375)+(AT26*0.375))</f>
        <v>6.5906250000000002</v>
      </c>
      <c r="BF26" s="23"/>
      <c r="BG26" s="14">
        <f>SUM((R26*0.25),(AI26*0.5),(BC26*0.25))</f>
        <v>6.7449999999999992</v>
      </c>
      <c r="BI26" s="13">
        <f>BE26</f>
        <v>6.5906250000000002</v>
      </c>
      <c r="BJ26" s="13">
        <f>BG26</f>
        <v>6.7449999999999992</v>
      </c>
      <c r="BK26" s="29">
        <f>AVERAGE(BI26:BJ26)</f>
        <v>6.6678125000000001</v>
      </c>
      <c r="BL26" s="30"/>
    </row>
    <row r="27" spans="1:74" x14ac:dyDescent="0.25">
      <c r="A27">
        <v>33</v>
      </c>
      <c r="B27" t="s">
        <v>147</v>
      </c>
      <c r="C27" t="s">
        <v>145</v>
      </c>
      <c r="D27" t="s">
        <v>146</v>
      </c>
      <c r="E27" t="s">
        <v>144</v>
      </c>
      <c r="F27" s="46">
        <v>7</v>
      </c>
      <c r="G27" s="46">
        <v>6</v>
      </c>
      <c r="H27" s="46">
        <v>7</v>
      </c>
      <c r="I27" s="46">
        <v>7</v>
      </c>
      <c r="J27" s="46">
        <v>7</v>
      </c>
      <c r="K27" s="13">
        <f>SUM((F27*0.3),(G27*0.25),(H27*0.25),(I27*0.15),(J27*0.05))</f>
        <v>6.7499999999999991</v>
      </c>
      <c r="L27" s="50"/>
      <c r="M27" s="46">
        <v>6.5</v>
      </c>
      <c r="N27" s="46">
        <v>5.8</v>
      </c>
      <c r="O27" s="46">
        <v>6.8</v>
      </c>
      <c r="P27" s="46">
        <v>6.8</v>
      </c>
      <c r="Q27" s="46">
        <v>7</v>
      </c>
      <c r="R27" s="13">
        <f>SUM((M27*0.3),(N27*0.25),(O27*0.25),(P27*0.15),(Q27*0.05))</f>
        <v>6.4699999999999989</v>
      </c>
      <c r="S27" s="52"/>
      <c r="T27" s="46">
        <v>5.5</v>
      </c>
      <c r="U27" s="46">
        <v>6.5</v>
      </c>
      <c r="V27" s="46">
        <v>6.5</v>
      </c>
      <c r="W27" s="46">
        <v>6.3</v>
      </c>
      <c r="X27" s="46">
        <v>5</v>
      </c>
      <c r="Y27" s="46">
        <v>5.3</v>
      </c>
      <c r="Z27" s="46">
        <v>7.5</v>
      </c>
      <c r="AA27" s="46">
        <v>6.3</v>
      </c>
      <c r="AB27" s="12">
        <f>SUM(T27:AA27)</f>
        <v>48.9</v>
      </c>
      <c r="AC27" s="13">
        <f>AB27/8</f>
        <v>6.1124999999999998</v>
      </c>
      <c r="AD27" s="50"/>
      <c r="AE27" s="100">
        <v>7.9</v>
      </c>
      <c r="AF27" s="100">
        <v>5.5</v>
      </c>
      <c r="AG27" s="80">
        <f>SUM((AE27*0.7)+(AF27*0.3))</f>
        <v>7.18</v>
      </c>
      <c r="AH27" s="100"/>
      <c r="AI27" s="82">
        <f>AG27-AH27</f>
        <v>7.18</v>
      </c>
      <c r="AJ27" s="52"/>
      <c r="AK27" s="46">
        <v>6.2</v>
      </c>
      <c r="AL27" s="46">
        <v>6.2</v>
      </c>
      <c r="AM27" s="46">
        <v>6</v>
      </c>
      <c r="AN27" s="46">
        <v>6.5</v>
      </c>
      <c r="AO27" s="46">
        <v>6</v>
      </c>
      <c r="AP27" s="46">
        <v>5</v>
      </c>
      <c r="AQ27" s="46">
        <v>8</v>
      </c>
      <c r="AR27" s="46">
        <v>6.5</v>
      </c>
      <c r="AS27" s="12">
        <f>SUM(AK27:AR27)</f>
        <v>50.4</v>
      </c>
      <c r="AT27" s="13">
        <f>AS27/8</f>
        <v>6.3</v>
      </c>
      <c r="AV27" s="46">
        <v>8.5</v>
      </c>
      <c r="AW27" s="46">
        <v>7</v>
      </c>
      <c r="AX27" s="46">
        <v>7</v>
      </c>
      <c r="AY27" s="46">
        <v>6.5</v>
      </c>
      <c r="AZ27" s="46">
        <v>6.5</v>
      </c>
      <c r="BA27" s="13">
        <f>SUM((AV27*0.2),(AW27*0.15),(AX27*0.25),(AY27*0.2),(AZ27*0.2))</f>
        <v>7.1</v>
      </c>
      <c r="BB27" s="24"/>
      <c r="BC27" s="13">
        <f>BA27-BB27</f>
        <v>7.1</v>
      </c>
      <c r="BE27" s="14">
        <f>SUM((K27*0.25)+(AC27*0.375)+(AT27*0.375))</f>
        <v>6.3421874999999996</v>
      </c>
      <c r="BF27" s="23"/>
      <c r="BG27" s="14">
        <f>SUM((R27*0.25),(AI27*0.5),(BC27*0.25))</f>
        <v>6.9824999999999999</v>
      </c>
      <c r="BI27" s="13">
        <f>BE27</f>
        <v>6.3421874999999996</v>
      </c>
      <c r="BJ27" s="13">
        <f>BG27</f>
        <v>6.9824999999999999</v>
      </c>
      <c r="BK27" s="29">
        <f>AVERAGE(BI27:BJ27)</f>
        <v>6.6623437499999998</v>
      </c>
      <c r="BL27" s="30"/>
    </row>
    <row r="28" spans="1:74" x14ac:dyDescent="0.25">
      <c r="A28">
        <v>16</v>
      </c>
      <c r="B28" t="s">
        <v>148</v>
      </c>
      <c r="C28" t="s">
        <v>145</v>
      </c>
      <c r="D28" t="s">
        <v>146</v>
      </c>
      <c r="E28" t="s">
        <v>144</v>
      </c>
      <c r="F28" s="46">
        <v>6.5</v>
      </c>
      <c r="G28" s="46">
        <v>6</v>
      </c>
      <c r="H28" s="46">
        <v>7</v>
      </c>
      <c r="I28" s="46">
        <v>7</v>
      </c>
      <c r="J28" s="46">
        <v>7</v>
      </c>
      <c r="K28" s="13">
        <f t="shared" ref="K28:K30" si="15">SUM((F28*0.3),(G28*0.25),(H28*0.25),(I28*0.15),(J28*0.05))</f>
        <v>6.6</v>
      </c>
      <c r="L28" s="50"/>
      <c r="M28" s="46">
        <v>6.5</v>
      </c>
      <c r="N28" s="46">
        <v>5.8</v>
      </c>
      <c r="O28" s="46">
        <v>6.8</v>
      </c>
      <c r="P28" s="46">
        <v>6.8</v>
      </c>
      <c r="Q28" s="46">
        <v>7</v>
      </c>
      <c r="R28" s="13">
        <f t="shared" ref="R28:R30" si="16">SUM((M28*0.3),(N28*0.25),(O28*0.25),(P28*0.15),(Q28*0.05))</f>
        <v>6.4699999999999989</v>
      </c>
      <c r="S28" s="52"/>
      <c r="T28" s="46">
        <v>5.5</v>
      </c>
      <c r="U28" s="46">
        <v>5.8</v>
      </c>
      <c r="V28" s="46">
        <v>6.3</v>
      </c>
      <c r="W28" s="46">
        <v>6.8</v>
      </c>
      <c r="X28" s="46">
        <v>5</v>
      </c>
      <c r="Y28" s="46">
        <v>5.5</v>
      </c>
      <c r="Z28" s="46">
        <v>6.8</v>
      </c>
      <c r="AA28" s="46">
        <v>5.3</v>
      </c>
      <c r="AB28" s="12">
        <f t="shared" ref="AB28:AB30" si="17">SUM(T28:AA28)</f>
        <v>47</v>
      </c>
      <c r="AC28" s="13">
        <f t="shared" ref="AC28:AC30" si="18">AB28/8</f>
        <v>5.875</v>
      </c>
      <c r="AD28" s="50"/>
      <c r="AE28" s="100">
        <v>8</v>
      </c>
      <c r="AF28" s="100">
        <v>4.5999999999999996</v>
      </c>
      <c r="AG28" s="80">
        <f t="shared" ref="AG28:AG30" si="19">SUM((AE28*0.7)+(AF28*0.3))</f>
        <v>6.9799999999999995</v>
      </c>
      <c r="AH28" s="100"/>
      <c r="AI28" s="82">
        <f t="shared" ref="AI28:AI30" si="20">AG28-AH28</f>
        <v>6.9799999999999995</v>
      </c>
      <c r="AJ28" s="52"/>
      <c r="AK28" s="46">
        <v>6</v>
      </c>
      <c r="AL28" s="46">
        <v>7.5</v>
      </c>
      <c r="AM28" s="46">
        <v>6</v>
      </c>
      <c r="AN28" s="46">
        <v>6.2</v>
      </c>
      <c r="AO28" s="46">
        <v>6.5</v>
      </c>
      <c r="AP28" s="46">
        <v>6</v>
      </c>
      <c r="AQ28" s="46">
        <v>8.1999999999999993</v>
      </c>
      <c r="AR28" s="46">
        <v>6.2</v>
      </c>
      <c r="AS28" s="12">
        <f t="shared" ref="AS28:AS30" si="21">SUM(AK28:AR28)</f>
        <v>52.600000000000009</v>
      </c>
      <c r="AT28" s="13">
        <f t="shared" ref="AT28:AT30" si="22">AS28/8</f>
        <v>6.5750000000000011</v>
      </c>
      <c r="AV28" s="46">
        <v>7</v>
      </c>
      <c r="AW28" s="46">
        <v>7.5</v>
      </c>
      <c r="AX28" s="46">
        <v>7.2</v>
      </c>
      <c r="AY28" s="46">
        <v>7</v>
      </c>
      <c r="AZ28" s="46">
        <v>6.5</v>
      </c>
      <c r="BA28" s="13">
        <f t="shared" ref="BA28:BA30" si="23">SUM((AV28*0.2),(AW28*0.15),(AX28*0.25),(AY28*0.2),(AZ28*0.2))</f>
        <v>7.0250000000000004</v>
      </c>
      <c r="BB28" s="24"/>
      <c r="BC28" s="13">
        <f t="shared" ref="BC28:BC30" si="24">BA28-BB28</f>
        <v>7.0250000000000004</v>
      </c>
      <c r="BE28" s="14">
        <f t="shared" ref="BE28:BE30" si="25">SUM((K28*0.25)+(AC28*0.375)+(AT28*0.375))</f>
        <v>6.3187499999999996</v>
      </c>
      <c r="BF28" s="23"/>
      <c r="BG28" s="14">
        <f t="shared" ref="BG28:BG30" si="26">SUM((R28*0.25),(AI28*0.5),(BC28*0.25))</f>
        <v>6.8637499999999996</v>
      </c>
      <c r="BI28" s="13">
        <f t="shared" ref="BI28:BI30" si="27">BE28</f>
        <v>6.3187499999999996</v>
      </c>
      <c r="BJ28" s="13">
        <f t="shared" ref="BJ28:BJ30" si="28">BG28</f>
        <v>6.8637499999999996</v>
      </c>
      <c r="BK28" s="29">
        <f t="shared" ref="BK28:BK30" si="29">AVERAGE(BI28:BJ28)</f>
        <v>6.5912499999999996</v>
      </c>
      <c r="BL28" s="30"/>
    </row>
    <row r="29" spans="1:74" x14ac:dyDescent="0.25">
      <c r="A29">
        <v>4</v>
      </c>
      <c r="B29" t="s">
        <v>149</v>
      </c>
      <c r="C29" t="s">
        <v>151</v>
      </c>
      <c r="D29" t="s">
        <v>152</v>
      </c>
      <c r="E29" t="s">
        <v>150</v>
      </c>
      <c r="F29" s="46">
        <v>6.8</v>
      </c>
      <c r="G29" s="46">
        <v>7</v>
      </c>
      <c r="H29" s="46">
        <v>6.5</v>
      </c>
      <c r="I29" s="46">
        <v>6</v>
      </c>
      <c r="J29" s="46">
        <v>7</v>
      </c>
      <c r="K29" s="13">
        <f t="shared" si="15"/>
        <v>6.6649999999999991</v>
      </c>
      <c r="L29" s="50"/>
      <c r="M29" s="46">
        <v>6.8</v>
      </c>
      <c r="N29" s="46">
        <v>7</v>
      </c>
      <c r="O29" s="46">
        <v>6</v>
      </c>
      <c r="P29" s="46">
        <v>6</v>
      </c>
      <c r="Q29" s="46">
        <v>7</v>
      </c>
      <c r="R29" s="13">
        <f t="shared" si="16"/>
        <v>6.5399999999999991</v>
      </c>
      <c r="S29" s="52"/>
      <c r="T29" s="46">
        <v>4.8</v>
      </c>
      <c r="U29" s="46">
        <v>6.5</v>
      </c>
      <c r="V29" s="46">
        <v>5.8</v>
      </c>
      <c r="W29" s="46">
        <v>6.3</v>
      </c>
      <c r="X29" s="46">
        <v>5.2</v>
      </c>
      <c r="Y29" s="46">
        <v>5.2</v>
      </c>
      <c r="Z29" s="46">
        <v>7</v>
      </c>
      <c r="AA29" s="46">
        <v>5.3</v>
      </c>
      <c r="AB29" s="12">
        <f t="shared" si="17"/>
        <v>46.1</v>
      </c>
      <c r="AC29" s="13">
        <f t="shared" si="18"/>
        <v>5.7625000000000002</v>
      </c>
      <c r="AD29" s="50"/>
      <c r="AE29" s="100">
        <v>7.6</v>
      </c>
      <c r="AF29" s="100">
        <v>2.8</v>
      </c>
      <c r="AG29" s="80">
        <f t="shared" si="19"/>
        <v>6.1599999999999993</v>
      </c>
      <c r="AH29" s="100"/>
      <c r="AI29" s="82">
        <f t="shared" si="20"/>
        <v>6.1599999999999993</v>
      </c>
      <c r="AJ29" s="52"/>
      <c r="AK29" s="46">
        <v>6</v>
      </c>
      <c r="AL29" s="46">
        <v>6.5</v>
      </c>
      <c r="AM29" s="46">
        <v>6.2</v>
      </c>
      <c r="AN29" s="46">
        <v>6.2</v>
      </c>
      <c r="AO29" s="46">
        <v>6</v>
      </c>
      <c r="AP29" s="46">
        <v>6</v>
      </c>
      <c r="AQ29" s="46">
        <v>6.5</v>
      </c>
      <c r="AR29" s="46">
        <v>6</v>
      </c>
      <c r="AS29" s="12">
        <f t="shared" si="21"/>
        <v>49.4</v>
      </c>
      <c r="AT29" s="13">
        <f t="shared" si="22"/>
        <v>6.1749999999999998</v>
      </c>
      <c r="AV29" s="46">
        <v>6.5</v>
      </c>
      <c r="AW29" s="46">
        <v>7</v>
      </c>
      <c r="AX29" s="46">
        <v>6</v>
      </c>
      <c r="AY29" s="46">
        <v>6</v>
      </c>
      <c r="AZ29" s="46">
        <v>6.5</v>
      </c>
      <c r="BA29" s="13">
        <f t="shared" si="23"/>
        <v>6.3500000000000005</v>
      </c>
      <c r="BB29" s="24"/>
      <c r="BC29" s="13">
        <f t="shared" si="24"/>
        <v>6.3500000000000005</v>
      </c>
      <c r="BE29" s="14">
        <f t="shared" si="25"/>
        <v>6.1428124999999998</v>
      </c>
      <c r="BF29" s="23"/>
      <c r="BG29" s="14">
        <f t="shared" si="26"/>
        <v>6.3025000000000002</v>
      </c>
      <c r="BI29" s="13">
        <f t="shared" si="27"/>
        <v>6.1428124999999998</v>
      </c>
      <c r="BJ29" s="13">
        <f t="shared" si="28"/>
        <v>6.3025000000000002</v>
      </c>
      <c r="BK29" s="29">
        <f t="shared" si="29"/>
        <v>6.22265625</v>
      </c>
      <c r="BL29" s="30"/>
    </row>
    <row r="30" spans="1:74" x14ac:dyDescent="0.25">
      <c r="A30">
        <v>11</v>
      </c>
      <c r="B30" t="s">
        <v>88</v>
      </c>
      <c r="C30" t="s">
        <v>153</v>
      </c>
      <c r="D30" t="s">
        <v>87</v>
      </c>
      <c r="E30" t="s">
        <v>144</v>
      </c>
      <c r="F30" s="46">
        <v>7</v>
      </c>
      <c r="G30" s="46">
        <v>6.8</v>
      </c>
      <c r="H30" s="46">
        <v>6.5</v>
      </c>
      <c r="I30" s="46">
        <v>6.8</v>
      </c>
      <c r="J30" s="46">
        <v>6.8</v>
      </c>
      <c r="K30" s="13">
        <f t="shared" si="15"/>
        <v>6.7850000000000001</v>
      </c>
      <c r="L30" s="50"/>
      <c r="M30" s="46">
        <v>6.8</v>
      </c>
      <c r="N30" s="46">
        <v>6.8</v>
      </c>
      <c r="O30" s="46">
        <v>6.8</v>
      </c>
      <c r="P30" s="46">
        <v>7</v>
      </c>
      <c r="Q30" s="46">
        <v>6.8</v>
      </c>
      <c r="R30" s="13">
        <f t="shared" si="16"/>
        <v>6.83</v>
      </c>
      <c r="S30" s="52"/>
      <c r="T30" s="46">
        <v>5.5</v>
      </c>
      <c r="U30" s="46">
        <v>6.8</v>
      </c>
      <c r="V30" s="46">
        <v>5.8</v>
      </c>
      <c r="W30" s="46">
        <v>6.5</v>
      </c>
      <c r="X30" s="46">
        <v>5.8</v>
      </c>
      <c r="Y30" s="46">
        <v>5.5</v>
      </c>
      <c r="Z30" s="46">
        <v>6.8</v>
      </c>
      <c r="AA30" s="46">
        <v>4</v>
      </c>
      <c r="AB30" s="12">
        <f t="shared" si="17"/>
        <v>46.7</v>
      </c>
      <c r="AC30" s="13">
        <f t="shared" si="18"/>
        <v>5.8375000000000004</v>
      </c>
      <c r="AD30" s="50"/>
      <c r="AE30" s="100">
        <v>7.8</v>
      </c>
      <c r="AF30" s="100">
        <v>3.2</v>
      </c>
      <c r="AG30" s="80">
        <f t="shared" si="19"/>
        <v>6.42</v>
      </c>
      <c r="AH30" s="100"/>
      <c r="AI30" s="82">
        <f t="shared" si="20"/>
        <v>6.42</v>
      </c>
      <c r="AJ30" s="52"/>
      <c r="AK30" s="46">
        <v>6</v>
      </c>
      <c r="AL30" s="46">
        <v>7</v>
      </c>
      <c r="AM30" s="46">
        <v>5.5</v>
      </c>
      <c r="AN30" s="46">
        <v>6.5</v>
      </c>
      <c r="AO30" s="46">
        <v>6.2</v>
      </c>
      <c r="AP30" s="46">
        <v>6</v>
      </c>
      <c r="AQ30" s="46">
        <v>7.2</v>
      </c>
      <c r="AR30" s="46">
        <v>6</v>
      </c>
      <c r="AS30" s="12">
        <f t="shared" si="21"/>
        <v>50.400000000000006</v>
      </c>
      <c r="AT30" s="13">
        <f t="shared" si="22"/>
        <v>6.3000000000000007</v>
      </c>
      <c r="AV30" s="46">
        <v>6.5</v>
      </c>
      <c r="AW30" s="46">
        <v>8</v>
      </c>
      <c r="AX30" s="46">
        <v>7.5</v>
      </c>
      <c r="AY30" s="46">
        <v>6</v>
      </c>
      <c r="AZ30" s="46">
        <v>6</v>
      </c>
      <c r="BA30" s="13">
        <f t="shared" si="23"/>
        <v>6.7750000000000004</v>
      </c>
      <c r="BB30" s="24"/>
      <c r="BC30" s="13">
        <f t="shared" si="24"/>
        <v>6.7750000000000004</v>
      </c>
      <c r="BE30" s="14">
        <f t="shared" si="25"/>
        <v>6.2478125000000002</v>
      </c>
      <c r="BF30" s="23"/>
      <c r="BG30" s="14">
        <f t="shared" si="26"/>
        <v>6.6112500000000001</v>
      </c>
      <c r="BI30" s="13">
        <f t="shared" si="27"/>
        <v>6.2478125000000002</v>
      </c>
      <c r="BJ30" s="13">
        <f t="shared" si="28"/>
        <v>6.6112500000000001</v>
      </c>
      <c r="BK30" s="29">
        <f t="shared" si="29"/>
        <v>6.4295312500000001</v>
      </c>
      <c r="BL30" s="30"/>
    </row>
    <row r="36" spans="1:10" ht="15.75" x14ac:dyDescent="0.25">
      <c r="A36" s="162" t="s">
        <v>11</v>
      </c>
      <c r="B36" s="7"/>
    </row>
    <row r="37" spans="1:10" ht="15.75" x14ac:dyDescent="0.25">
      <c r="A37" s="18" t="s">
        <v>82</v>
      </c>
      <c r="B37" s="167" t="s">
        <v>142</v>
      </c>
    </row>
    <row r="39" spans="1:10" x14ac:dyDescent="0.25">
      <c r="A39" s="44" t="s">
        <v>51</v>
      </c>
      <c r="B39" s="44" t="s">
        <v>52</v>
      </c>
      <c r="C39" s="44" t="s">
        <v>53</v>
      </c>
      <c r="D39" s="44" t="s">
        <v>54</v>
      </c>
      <c r="E39" s="44" t="s">
        <v>55</v>
      </c>
      <c r="G39" s="7" t="s">
        <v>200</v>
      </c>
      <c r="H39" s="7" t="s">
        <v>201</v>
      </c>
      <c r="I39" s="7" t="s">
        <v>78</v>
      </c>
      <c r="J39" s="7" t="s">
        <v>62</v>
      </c>
    </row>
    <row r="40" spans="1:10" x14ac:dyDescent="0.25">
      <c r="A40" s="31"/>
      <c r="B40" s="31"/>
      <c r="C40" s="31"/>
      <c r="D40" s="31"/>
      <c r="E40" s="31"/>
    </row>
    <row r="41" spans="1:10" x14ac:dyDescent="0.25">
      <c r="A41">
        <v>18</v>
      </c>
      <c r="B41" t="s">
        <v>143</v>
      </c>
      <c r="C41" t="s">
        <v>145</v>
      </c>
      <c r="D41" t="s">
        <v>146</v>
      </c>
      <c r="E41" t="s">
        <v>144</v>
      </c>
      <c r="G41" s="14">
        <f>BK10</f>
        <v>6.5903124999999996</v>
      </c>
      <c r="H41" s="14">
        <f>BK26</f>
        <v>6.6678125000000001</v>
      </c>
      <c r="I41" s="14">
        <f>AVERAGE(G41,H41)</f>
        <v>6.6290624999999999</v>
      </c>
      <c r="J41" s="3">
        <v>1</v>
      </c>
    </row>
    <row r="42" spans="1:10" x14ac:dyDescent="0.25">
      <c r="A42">
        <v>33</v>
      </c>
      <c r="B42" t="s">
        <v>147</v>
      </c>
      <c r="C42" t="s">
        <v>145</v>
      </c>
      <c r="D42" t="s">
        <v>146</v>
      </c>
      <c r="E42" t="s">
        <v>144</v>
      </c>
      <c r="G42" s="14">
        <f>BK11</f>
        <v>6.1640625</v>
      </c>
      <c r="H42" s="14">
        <f>BK27</f>
        <v>6.6623437499999998</v>
      </c>
      <c r="I42" s="14">
        <f>AVERAGE(G42,H42)</f>
        <v>6.4132031249999999</v>
      </c>
      <c r="J42" s="3">
        <v>2</v>
      </c>
    </row>
    <row r="43" spans="1:10" x14ac:dyDescent="0.25">
      <c r="A43">
        <v>16</v>
      </c>
      <c r="B43" t="s">
        <v>148</v>
      </c>
      <c r="C43" t="s">
        <v>145</v>
      </c>
      <c r="D43" t="s">
        <v>146</v>
      </c>
      <c r="E43" t="s">
        <v>144</v>
      </c>
      <c r="G43" s="14">
        <f>BK12</f>
        <v>6.1737500000000001</v>
      </c>
      <c r="H43" s="14">
        <f>BK28</f>
        <v>6.5912499999999996</v>
      </c>
      <c r="I43" s="14">
        <f>AVERAGE(G43,H43)</f>
        <v>6.3825000000000003</v>
      </c>
      <c r="J43" s="3">
        <v>3</v>
      </c>
    </row>
    <row r="44" spans="1:10" x14ac:dyDescent="0.25">
      <c r="A44">
        <v>11</v>
      </c>
      <c r="B44" t="s">
        <v>88</v>
      </c>
      <c r="C44" t="s">
        <v>153</v>
      </c>
      <c r="D44" t="s">
        <v>87</v>
      </c>
      <c r="E44" t="s">
        <v>144</v>
      </c>
      <c r="G44" s="175">
        <f>BK14</f>
        <v>5.9715625000000001</v>
      </c>
      <c r="H44" s="175">
        <f>BK30</f>
        <v>6.4295312500000001</v>
      </c>
      <c r="I44" s="14">
        <f>AVERAGE(G44,H44)</f>
        <v>6.2005468750000006</v>
      </c>
      <c r="J44" s="3">
        <v>4</v>
      </c>
    </row>
    <row r="45" spans="1:10" x14ac:dyDescent="0.25">
      <c r="A45" s="176">
        <v>4</v>
      </c>
      <c r="B45" s="176" t="s">
        <v>149</v>
      </c>
      <c r="C45" s="176" t="s">
        <v>151</v>
      </c>
      <c r="D45" s="176" t="s">
        <v>152</v>
      </c>
      <c r="E45" s="176" t="s">
        <v>150</v>
      </c>
      <c r="G45" s="14">
        <f>BK13</f>
        <v>5.4645312500000003</v>
      </c>
      <c r="H45" s="14">
        <f>BK29</f>
        <v>6.22265625</v>
      </c>
      <c r="I45" s="14">
        <f>AVERAGE(G45,H45)</f>
        <v>5.8435937500000001</v>
      </c>
      <c r="J45" s="3">
        <v>5</v>
      </c>
    </row>
    <row r="46" spans="1:10" x14ac:dyDescent="0.25">
      <c r="C46"/>
      <c r="D46"/>
      <c r="E46"/>
      <c r="G46"/>
      <c r="H46"/>
      <c r="I46"/>
      <c r="J46"/>
    </row>
    <row r="47" spans="1:10" x14ac:dyDescent="0.25">
      <c r="C47"/>
      <c r="D47"/>
      <c r="E47"/>
      <c r="G47"/>
      <c r="H47"/>
      <c r="I47"/>
      <c r="J47"/>
    </row>
    <row r="48" spans="1:10" x14ac:dyDescent="0.25">
      <c r="C48"/>
      <c r="D48"/>
      <c r="E48"/>
      <c r="G48"/>
      <c r="H48"/>
      <c r="I48"/>
      <c r="J48"/>
    </row>
    <row r="49" spans="3:10" x14ac:dyDescent="0.25">
      <c r="C49"/>
      <c r="D49"/>
      <c r="E49"/>
      <c r="G49"/>
      <c r="H49"/>
      <c r="I49"/>
      <c r="J49"/>
    </row>
  </sheetData>
  <sortState ref="A10:BL10">
    <sortCondition descending="1" ref="BK10"/>
  </sortState>
  <mergeCells count="1">
    <mergeCell ref="A3:B3"/>
  </mergeCells>
  <phoneticPr fontId="10" type="noConversion"/>
  <pageMargins left="0.75" right="0.75" top="1" bottom="1" header="0.5" footer="0.5"/>
  <pageSetup paperSize="9" scale="55" orientation="landscape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4"/>
  <sheetViews>
    <sheetView zoomScale="110" zoomScaleNormal="110" workbookViewId="0">
      <pane xSplit="2" ySplit="4" topLeftCell="AJ5" activePane="bottomRight" state="frozen"/>
      <selection pane="topRight" activeCell="C1" sqref="C1"/>
      <selection pane="bottomLeft" activeCell="A5" sqref="A5"/>
      <selection pane="bottomRight" activeCell="AZ1" sqref="AZ1:BD14"/>
    </sheetView>
  </sheetViews>
  <sheetFormatPr defaultColWidth="9.140625" defaultRowHeight="15" x14ac:dyDescent="0.25"/>
  <cols>
    <col min="1" max="1" width="5.42578125" style="3" customWidth="1"/>
    <col min="2" max="2" width="18.85546875" style="3" customWidth="1"/>
    <col min="3" max="3" width="19" style="3" customWidth="1"/>
    <col min="4" max="4" width="15.28515625" style="3" customWidth="1"/>
    <col min="5" max="5" width="14.28515625" style="3" customWidth="1"/>
    <col min="6" max="10" width="5.28515625" style="3" customWidth="1"/>
    <col min="11" max="11" width="8.7109375" style="3" customWidth="1"/>
    <col min="12" max="12" width="3.28515625" style="3" customWidth="1"/>
    <col min="13" max="17" width="5.7109375" style="3" customWidth="1"/>
    <col min="18" max="18" width="9.140625" style="3" customWidth="1"/>
    <col min="19" max="19" width="3.28515625" style="3" customWidth="1"/>
    <col min="20" max="23" width="5.7109375" style="3" customWidth="1"/>
    <col min="24" max="24" width="6.85546875" style="15" customWidth="1"/>
    <col min="25" max="27" width="5.85546875" style="3" customWidth="1"/>
    <col min="28" max="28" width="8.7109375" style="3" customWidth="1"/>
    <col min="29" max="29" width="10.42578125" style="3" customWidth="1"/>
    <col min="30" max="30" width="6" style="15" customWidth="1"/>
    <col min="31" max="31" width="12.140625" style="3" customWidth="1"/>
    <col min="32" max="32" width="5.28515625" style="3" customWidth="1"/>
    <col min="33" max="34" width="5.7109375" style="3" customWidth="1"/>
    <col min="35" max="35" width="6.28515625" style="3" customWidth="1"/>
    <col min="36" max="36" width="6.7109375" style="3" customWidth="1"/>
    <col min="37" max="39" width="5.7109375" style="3" customWidth="1"/>
    <col min="40" max="40" width="7.140625" style="3" customWidth="1"/>
    <col min="41" max="41" width="6.5703125" style="3" customWidth="1"/>
    <col min="42" max="42" width="3" style="3" customWidth="1"/>
    <col min="43" max="43" width="10.28515625" style="3" customWidth="1"/>
    <col min="44" max="44" width="7" style="3" customWidth="1"/>
    <col min="45" max="45" width="9.42578125" style="3" customWidth="1"/>
    <col min="46" max="46" width="5.28515625" style="3" customWidth="1"/>
    <col min="47" max="49" width="5.7109375" style="3" customWidth="1"/>
    <col min="50" max="50" width="5.42578125" style="3" customWidth="1"/>
    <col min="51" max="51" width="2.7109375" style="15" customWidth="1"/>
    <col min="52" max="52" width="10.42578125" style="3" customWidth="1"/>
    <col min="53" max="53" width="2.7109375" style="15" customWidth="1"/>
    <col min="54" max="55" width="9.140625" style="3"/>
    <col min="56" max="56" width="11.28515625" style="3" customWidth="1"/>
    <col min="57" max="16384" width="9.140625" style="3"/>
  </cols>
  <sheetData>
    <row r="1" spans="1:58" ht="15.75" x14ac:dyDescent="0.25">
      <c r="A1" s="151" t="str">
        <f>CompDetail!A1</f>
        <v>QLD State Vaulting Championship</v>
      </c>
      <c r="D1" s="59" t="s">
        <v>0</v>
      </c>
      <c r="E1" s="59" t="s">
        <v>168</v>
      </c>
      <c r="G1" s="15"/>
      <c r="H1" s="4"/>
      <c r="I1" s="4"/>
      <c r="J1" s="4"/>
      <c r="K1" s="4"/>
      <c r="L1" s="4"/>
      <c r="T1" s="4"/>
      <c r="U1" s="4"/>
      <c r="V1" s="4"/>
      <c r="W1" s="15"/>
      <c r="X1" s="3"/>
      <c r="Z1" s="4"/>
      <c r="AA1" s="4"/>
      <c r="AB1" s="4"/>
      <c r="AD1" s="3"/>
      <c r="AG1" s="4"/>
      <c r="AH1" s="4"/>
      <c r="AI1" s="4"/>
      <c r="AJ1" s="15"/>
      <c r="AN1" s="4"/>
      <c r="AO1" s="4"/>
      <c r="AP1" s="54"/>
      <c r="BD1" s="6">
        <f ca="1">NOW()</f>
        <v>42940.379691087961</v>
      </c>
    </row>
    <row r="2" spans="1:58" ht="15.75" x14ac:dyDescent="0.25">
      <c r="A2" s="18"/>
      <c r="D2" s="59"/>
      <c r="E2" s="59" t="s">
        <v>166</v>
      </c>
      <c r="G2" s="15"/>
      <c r="W2" s="15"/>
      <c r="X2" s="3"/>
      <c r="AD2" s="3"/>
      <c r="AJ2" s="15"/>
      <c r="AP2" s="55"/>
      <c r="BD2" s="9">
        <f ca="1">NOW()</f>
        <v>42940.379691087961</v>
      </c>
    </row>
    <row r="3" spans="1:58" ht="15.75" x14ac:dyDescent="0.25">
      <c r="A3" s="177" t="str">
        <f>CompDetail!A3</f>
        <v>8 - 9 July 2017</v>
      </c>
      <c r="B3" s="178"/>
      <c r="D3" s="59"/>
      <c r="E3" s="59" t="s">
        <v>167</v>
      </c>
      <c r="F3" s="8" t="s">
        <v>49</v>
      </c>
      <c r="G3" s="15"/>
      <c r="H3" s="8"/>
      <c r="M3" s="7" t="s">
        <v>30</v>
      </c>
      <c r="T3" s="8" t="s">
        <v>49</v>
      </c>
      <c r="W3" s="15"/>
      <c r="X3" s="3"/>
      <c r="AC3" s="7" t="s">
        <v>30</v>
      </c>
      <c r="AD3" s="7"/>
      <c r="AE3" s="7"/>
      <c r="AF3" s="7"/>
      <c r="AG3" s="8" t="s">
        <v>49</v>
      </c>
      <c r="AJ3" s="15"/>
      <c r="AP3" s="15"/>
      <c r="AQ3" s="7" t="s">
        <v>30</v>
      </c>
    </row>
    <row r="4" spans="1:58" ht="15.75" x14ac:dyDescent="0.25">
      <c r="A4" s="18"/>
      <c r="D4" s="59"/>
      <c r="G4" s="15"/>
      <c r="W4" s="15"/>
      <c r="X4" s="3"/>
      <c r="AD4" s="3"/>
      <c r="AJ4" s="15"/>
      <c r="AP4" s="15"/>
    </row>
    <row r="5" spans="1:58" ht="15.75" x14ac:dyDescent="0.25">
      <c r="A5" s="151" t="s">
        <v>12</v>
      </c>
      <c r="B5" s="7"/>
      <c r="F5" s="7" t="s">
        <v>76</v>
      </c>
      <c r="G5" s="16"/>
      <c r="I5" s="7"/>
      <c r="M5" s="7" t="s">
        <v>76</v>
      </c>
      <c r="T5" s="7" t="s">
        <v>47</v>
      </c>
      <c r="W5" s="15"/>
      <c r="X5" s="3"/>
      <c r="AC5" s="7" t="s">
        <v>47</v>
      </c>
      <c r="AD5" s="7"/>
      <c r="AE5" s="7"/>
      <c r="AF5" s="7"/>
      <c r="AG5" s="7" t="s">
        <v>48</v>
      </c>
      <c r="AJ5" s="15"/>
      <c r="AP5" s="15"/>
      <c r="AQ5" s="7" t="s">
        <v>77</v>
      </c>
      <c r="AW5" s="7"/>
      <c r="AX5" s="7"/>
    </row>
    <row r="6" spans="1:58" ht="15.75" x14ac:dyDescent="0.25">
      <c r="A6" s="18" t="s">
        <v>82</v>
      </c>
      <c r="B6" s="7">
        <v>3</v>
      </c>
      <c r="F6" s="3" t="str">
        <f>E1</f>
        <v>A Deeks</v>
      </c>
      <c r="G6" s="15"/>
      <c r="M6" s="3" t="str">
        <f>E1</f>
        <v>A Deeks</v>
      </c>
      <c r="S6" s="15"/>
      <c r="T6" s="3" t="str">
        <f>E2</f>
        <v>J Scott</v>
      </c>
      <c r="W6" s="15"/>
      <c r="X6" s="3"/>
      <c r="AC6" s="3" t="str">
        <f>E2</f>
        <v>J Scott</v>
      </c>
      <c r="AD6" s="3"/>
      <c r="AG6" s="3" t="str">
        <f>E3</f>
        <v>J Leadbetter</v>
      </c>
      <c r="AJ6" s="15"/>
      <c r="AP6" s="15"/>
      <c r="AQ6" s="3" t="str">
        <f>E3</f>
        <v>J Leadbetter</v>
      </c>
    </row>
    <row r="7" spans="1:58" x14ac:dyDescent="0.25">
      <c r="F7" s="31" t="s">
        <v>121</v>
      </c>
      <c r="K7" s="4"/>
      <c r="L7" s="17"/>
      <c r="M7" s="31" t="s">
        <v>121</v>
      </c>
      <c r="N7" s="31"/>
      <c r="O7" s="31"/>
      <c r="P7" s="31"/>
      <c r="Q7" s="19"/>
      <c r="S7" s="15"/>
      <c r="T7" s="3" t="s">
        <v>26</v>
      </c>
      <c r="U7" s="4"/>
      <c r="V7" s="4"/>
      <c r="W7" s="4"/>
      <c r="X7" s="4"/>
      <c r="Y7" s="4"/>
      <c r="Z7" s="4"/>
      <c r="AA7" s="4"/>
      <c r="AB7" s="4"/>
      <c r="AC7" s="7"/>
      <c r="AD7" s="3" t="s">
        <v>29</v>
      </c>
      <c r="AE7" s="3" t="s">
        <v>32</v>
      </c>
      <c r="AH7" s="4"/>
      <c r="AI7" s="4"/>
      <c r="AJ7" s="4"/>
      <c r="AK7" s="4"/>
      <c r="AL7" s="4"/>
      <c r="AM7" s="4"/>
      <c r="AN7" s="4"/>
      <c r="AO7" s="4"/>
      <c r="AP7" s="15"/>
      <c r="AX7" s="3" t="s">
        <v>74</v>
      </c>
      <c r="AZ7" s="19" t="s">
        <v>79</v>
      </c>
      <c r="BB7" s="7" t="s">
        <v>80</v>
      </c>
      <c r="BC7" s="27" t="s">
        <v>81</v>
      </c>
      <c r="BD7" s="26"/>
    </row>
    <row r="8" spans="1:58" s="31" customFormat="1" x14ac:dyDescent="0.25">
      <c r="A8" s="44" t="s">
        <v>51</v>
      </c>
      <c r="B8" s="44" t="s">
        <v>52</v>
      </c>
      <c r="C8" s="44" t="s">
        <v>53</v>
      </c>
      <c r="D8" s="44" t="s">
        <v>54</v>
      </c>
      <c r="E8" s="44" t="s">
        <v>55</v>
      </c>
      <c r="F8" s="45" t="s">
        <v>16</v>
      </c>
      <c r="G8" s="45" t="s">
        <v>17</v>
      </c>
      <c r="H8" s="45" t="s">
        <v>18</v>
      </c>
      <c r="I8" s="45" t="s">
        <v>19</v>
      </c>
      <c r="J8" s="45" t="s">
        <v>20</v>
      </c>
      <c r="K8" s="45" t="s">
        <v>53</v>
      </c>
      <c r="L8" s="138"/>
      <c r="M8" s="45" t="s">
        <v>16</v>
      </c>
      <c r="N8" s="45" t="s">
        <v>17</v>
      </c>
      <c r="O8" s="45" t="s">
        <v>18</v>
      </c>
      <c r="P8" s="45" t="s">
        <v>19</v>
      </c>
      <c r="Q8" s="45" t="s">
        <v>20</v>
      </c>
      <c r="R8" s="45" t="s">
        <v>53</v>
      </c>
      <c r="S8" s="142"/>
      <c r="T8" s="44" t="s">
        <v>56</v>
      </c>
      <c r="U8" s="44" t="s">
        <v>57</v>
      </c>
      <c r="V8" s="44" t="s">
        <v>69</v>
      </c>
      <c r="W8" s="44" t="s">
        <v>66</v>
      </c>
      <c r="X8" s="44" t="s">
        <v>122</v>
      </c>
      <c r="Y8" s="44" t="s">
        <v>123</v>
      </c>
      <c r="Z8" s="44" t="s">
        <v>109</v>
      </c>
      <c r="AA8" s="44" t="s">
        <v>65</v>
      </c>
      <c r="AB8" s="44" t="s">
        <v>64</v>
      </c>
      <c r="AC8" s="44" t="s">
        <v>63</v>
      </c>
      <c r="AD8" s="44" t="s">
        <v>28</v>
      </c>
      <c r="AE8" s="44" t="s">
        <v>34</v>
      </c>
      <c r="AF8" s="142"/>
      <c r="AG8" s="44" t="s">
        <v>56</v>
      </c>
      <c r="AH8" s="44" t="s">
        <v>57</v>
      </c>
      <c r="AI8" s="44" t="s">
        <v>69</v>
      </c>
      <c r="AJ8" s="44" t="s">
        <v>66</v>
      </c>
      <c r="AK8" s="44" t="s">
        <v>122</v>
      </c>
      <c r="AL8" s="44" t="s">
        <v>123</v>
      </c>
      <c r="AM8" s="44" t="s">
        <v>109</v>
      </c>
      <c r="AN8" s="44" t="s">
        <v>65</v>
      </c>
      <c r="AO8" s="44" t="s">
        <v>64</v>
      </c>
      <c r="AP8" s="142"/>
      <c r="AQ8" s="45" t="s">
        <v>21</v>
      </c>
      <c r="AR8" s="45" t="s">
        <v>22</v>
      </c>
      <c r="AS8" s="45" t="s">
        <v>23</v>
      </c>
      <c r="AT8" s="45" t="s">
        <v>24</v>
      </c>
      <c r="AU8" s="45" t="s">
        <v>25</v>
      </c>
      <c r="AV8" s="45" t="s">
        <v>60</v>
      </c>
      <c r="AW8" s="44" t="s">
        <v>45</v>
      </c>
      <c r="AX8" s="44" t="s">
        <v>34</v>
      </c>
      <c r="AY8" s="142"/>
      <c r="AZ8" s="33" t="s">
        <v>59</v>
      </c>
      <c r="BA8" s="48"/>
      <c r="BB8" s="141" t="s">
        <v>59</v>
      </c>
      <c r="BC8" s="141" t="s">
        <v>59</v>
      </c>
      <c r="BD8" s="141" t="s">
        <v>62</v>
      </c>
      <c r="BE8" s="44"/>
      <c r="BF8" s="44"/>
    </row>
    <row r="9" spans="1:58" s="31" customFormat="1" x14ac:dyDescent="0.25">
      <c r="F9" s="26"/>
      <c r="G9" s="26"/>
      <c r="H9" s="26"/>
      <c r="I9" s="26"/>
      <c r="J9" s="26"/>
      <c r="K9" s="26"/>
      <c r="L9" s="10"/>
      <c r="M9" s="26"/>
      <c r="N9" s="26"/>
      <c r="O9" s="26"/>
      <c r="P9" s="26"/>
      <c r="Q9" s="26"/>
      <c r="R9" s="26"/>
      <c r="S9" s="25"/>
      <c r="AF9" s="25"/>
      <c r="AP9" s="25"/>
      <c r="AQ9" s="26"/>
      <c r="AR9" s="26"/>
      <c r="AS9" s="26"/>
      <c r="AT9" s="26"/>
      <c r="AU9" s="26"/>
      <c r="AV9" s="26"/>
      <c r="AY9" s="25"/>
      <c r="AZ9" s="19"/>
      <c r="BA9" s="17"/>
      <c r="BB9" s="27"/>
      <c r="BC9" s="27"/>
      <c r="BD9" s="27"/>
    </row>
    <row r="10" spans="1:58" ht="15" customHeight="1" x14ac:dyDescent="0.25">
      <c r="A10" s="1">
        <v>3</v>
      </c>
      <c r="B10" s="1" t="s">
        <v>164</v>
      </c>
      <c r="C10" s="1" t="s">
        <v>151</v>
      </c>
      <c r="D10" s="1" t="s">
        <v>152</v>
      </c>
      <c r="E10" s="1" t="s">
        <v>150</v>
      </c>
      <c r="F10" s="46">
        <v>6.7</v>
      </c>
      <c r="G10" s="46">
        <v>6.7</v>
      </c>
      <c r="H10" s="46">
        <v>6.7</v>
      </c>
      <c r="I10" s="46">
        <v>6.7</v>
      </c>
      <c r="J10" s="46">
        <v>8.5</v>
      </c>
      <c r="K10" s="13">
        <f>SUM((F10*0.3),(G10*0.25),(H10*0.25),(I10*0.15),(J10*0.05))</f>
        <v>6.7899999999999991</v>
      </c>
      <c r="L10" s="5"/>
      <c r="M10" s="46">
        <v>6.3</v>
      </c>
      <c r="N10" s="46">
        <v>6</v>
      </c>
      <c r="O10" s="46">
        <v>6.7</v>
      </c>
      <c r="P10" s="46">
        <v>6</v>
      </c>
      <c r="Q10" s="46">
        <v>8.5</v>
      </c>
      <c r="R10" s="13">
        <f>SUM((M10*0.3),(N10*0.25),(O10*0.25),(P10*0.15),(Q10*0.05))</f>
        <v>6.39</v>
      </c>
      <c r="S10" s="21"/>
      <c r="T10" s="46">
        <v>6</v>
      </c>
      <c r="U10" s="46">
        <v>6</v>
      </c>
      <c r="V10" s="46">
        <v>4.5</v>
      </c>
      <c r="W10" s="46">
        <v>5.2</v>
      </c>
      <c r="X10" s="46">
        <v>5</v>
      </c>
      <c r="Y10" s="46">
        <v>5.5</v>
      </c>
      <c r="Z10" s="46">
        <v>5.5</v>
      </c>
      <c r="AA10" s="12">
        <f>SUM(T10:Z10)</f>
        <v>37.700000000000003</v>
      </c>
      <c r="AB10" s="13">
        <f>AA10/7</f>
        <v>5.3857142857142861</v>
      </c>
      <c r="AC10" s="46">
        <v>7.1</v>
      </c>
      <c r="AD10" s="24"/>
      <c r="AE10" s="13">
        <f>AC10-AD10</f>
        <v>7.1</v>
      </c>
      <c r="AF10" s="21"/>
      <c r="AG10" s="46">
        <v>5</v>
      </c>
      <c r="AH10" s="46">
        <v>6.5</v>
      </c>
      <c r="AI10" s="46">
        <v>5.8</v>
      </c>
      <c r="AJ10" s="46">
        <v>6</v>
      </c>
      <c r="AK10" s="46">
        <v>6.5</v>
      </c>
      <c r="AL10" s="46">
        <v>5.5</v>
      </c>
      <c r="AM10" s="46">
        <v>6.5</v>
      </c>
      <c r="AN10" s="12">
        <f>SUM(AG10:AM10)</f>
        <v>41.8</v>
      </c>
      <c r="AO10" s="13">
        <f>AN10/7</f>
        <v>5.9714285714285706</v>
      </c>
      <c r="AP10" s="21"/>
      <c r="AQ10" s="46">
        <v>5.8</v>
      </c>
      <c r="AR10" s="46">
        <v>5.5</v>
      </c>
      <c r="AS10" s="46">
        <v>5.5</v>
      </c>
      <c r="AT10" s="46">
        <v>3</v>
      </c>
      <c r="AU10" s="46">
        <v>3</v>
      </c>
      <c r="AV10" s="13">
        <f>SUM((AQ10*0.2),(AR10*0.15),(AS10*0.25),(AT10*0.2),(AU10*0.2))</f>
        <v>4.5600000000000005</v>
      </c>
      <c r="AW10" s="24"/>
      <c r="AX10" s="13">
        <f>AV10-AW10</f>
        <v>4.5600000000000005</v>
      </c>
      <c r="AY10" s="21"/>
      <c r="AZ10" s="14">
        <f>SUM((K10*0.25)+(AO10*0.375)+(AB10*0.375))</f>
        <v>5.956428571428571</v>
      </c>
      <c r="BA10" s="23"/>
      <c r="BB10" s="14">
        <f>SUM((R10*0.25),(AX10*0.25),(AE10*0.5))</f>
        <v>6.2874999999999996</v>
      </c>
      <c r="BC10" s="29">
        <f>AVERAGE(AZ10:BB10)</f>
        <v>6.1219642857142853</v>
      </c>
      <c r="BD10" s="30">
        <f>RANK(BC10,BC$10:BC$17)</f>
        <v>1</v>
      </c>
    </row>
    <row r="11" spans="1:58" ht="15" customHeight="1" x14ac:dyDescent="0.25">
      <c r="A11" s="1">
        <v>19</v>
      </c>
      <c r="B11" s="1" t="s">
        <v>178</v>
      </c>
      <c r="C11" s="1" t="s">
        <v>153</v>
      </c>
      <c r="D11" s="1" t="s">
        <v>87</v>
      </c>
      <c r="E11" s="1" t="s">
        <v>144</v>
      </c>
      <c r="F11" s="46">
        <v>6.5</v>
      </c>
      <c r="G11" s="46">
        <v>6.5</v>
      </c>
      <c r="H11" s="46">
        <v>6.4</v>
      </c>
      <c r="I11" s="46">
        <v>6.7</v>
      </c>
      <c r="J11" s="46">
        <v>8</v>
      </c>
      <c r="K11" s="13">
        <f t="shared" ref="K11:K14" si="0">SUM((F11*0.3),(G11*0.25),(H11*0.25),(I11*0.15),(J11*0.05))</f>
        <v>6.580000000000001</v>
      </c>
      <c r="L11" s="5"/>
      <c r="M11" s="46">
        <v>6.2</v>
      </c>
      <c r="N11" s="46">
        <v>6.5</v>
      </c>
      <c r="O11" s="46">
        <v>6.4</v>
      </c>
      <c r="P11" s="46">
        <v>6.2</v>
      </c>
      <c r="Q11" s="46">
        <v>8</v>
      </c>
      <c r="R11" s="13">
        <f t="shared" ref="R11:R14" si="1">SUM((M11*0.3),(N11*0.25),(O11*0.25),(P11*0.15),(Q11*0.05))</f>
        <v>6.415</v>
      </c>
      <c r="S11" s="21"/>
      <c r="T11" s="46">
        <v>4.5</v>
      </c>
      <c r="U11" s="46">
        <v>5.5</v>
      </c>
      <c r="V11" s="46">
        <v>6.5</v>
      </c>
      <c r="W11" s="46">
        <v>6.5</v>
      </c>
      <c r="X11" s="46">
        <v>5.5</v>
      </c>
      <c r="Y11" s="46">
        <v>5.5</v>
      </c>
      <c r="Z11" s="46">
        <v>6</v>
      </c>
      <c r="AA11" s="12">
        <f t="shared" ref="AA11:AA14" si="2">SUM(T11:Z11)</f>
        <v>40</v>
      </c>
      <c r="AB11" s="13">
        <f t="shared" ref="AB11:AB14" si="3">AA11/7</f>
        <v>5.7142857142857144</v>
      </c>
      <c r="AC11" s="46">
        <v>6.4</v>
      </c>
      <c r="AD11" s="24"/>
      <c r="AE11" s="13">
        <f t="shared" ref="AE11:AE14" si="4">AC11-AD11</f>
        <v>6.4</v>
      </c>
      <c r="AF11" s="21"/>
      <c r="AG11" s="46">
        <v>4</v>
      </c>
      <c r="AH11" s="46">
        <v>5</v>
      </c>
      <c r="AI11" s="46">
        <v>5.5</v>
      </c>
      <c r="AJ11" s="46">
        <v>5.5</v>
      </c>
      <c r="AK11" s="46">
        <v>6</v>
      </c>
      <c r="AL11" s="46">
        <v>6</v>
      </c>
      <c r="AM11" s="46">
        <v>5.8</v>
      </c>
      <c r="AN11" s="12">
        <f t="shared" ref="AN11:AN14" si="5">SUM(AG11:AM11)</f>
        <v>37.799999999999997</v>
      </c>
      <c r="AO11" s="13">
        <f t="shared" ref="AO11:AO14" si="6">AN11/7</f>
        <v>5.3999999999999995</v>
      </c>
      <c r="AP11" s="21"/>
      <c r="AQ11" s="46">
        <v>5.5</v>
      </c>
      <c r="AR11" s="46">
        <v>7</v>
      </c>
      <c r="AS11" s="46">
        <v>5.8</v>
      </c>
      <c r="AT11" s="46">
        <v>4.5</v>
      </c>
      <c r="AU11" s="46">
        <v>4.5</v>
      </c>
      <c r="AV11" s="13">
        <f t="shared" ref="AV11:AV14" si="7">SUM((AQ11*0.2),(AR11*0.15),(AS11*0.25),(AT11*0.2),(AU11*0.2))</f>
        <v>5.4000000000000012</v>
      </c>
      <c r="AW11" s="24"/>
      <c r="AX11" s="13">
        <f t="shared" ref="AX11:AX14" si="8">AV11-AW11</f>
        <v>5.4000000000000012</v>
      </c>
      <c r="AY11" s="21"/>
      <c r="AZ11" s="14">
        <f t="shared" ref="AZ11:AZ14" si="9">SUM((K11*0.25)+(AO11*0.375)+(AB11*0.375))</f>
        <v>5.8128571428571423</v>
      </c>
      <c r="BA11" s="23"/>
      <c r="BB11" s="14">
        <f t="shared" ref="BB11:BB14" si="10">SUM((R11*0.25),(AX11*0.25),(AE11*0.5))</f>
        <v>6.1537500000000005</v>
      </c>
      <c r="BC11" s="29">
        <f t="shared" ref="BC11:BC14" si="11">AVERAGE(AZ11:BB11)</f>
        <v>5.9833035714285714</v>
      </c>
      <c r="BD11" s="30">
        <f>RANK(BC11,BC$10:BC$17)</f>
        <v>2</v>
      </c>
    </row>
    <row r="12" spans="1:58" ht="15" customHeight="1" x14ac:dyDescent="0.25">
      <c r="A12" s="1">
        <v>2</v>
      </c>
      <c r="B12" s="1" t="s">
        <v>179</v>
      </c>
      <c r="C12" s="1" t="s">
        <v>151</v>
      </c>
      <c r="D12" s="1" t="s">
        <v>152</v>
      </c>
      <c r="E12" s="1" t="s">
        <v>150</v>
      </c>
      <c r="F12" s="46">
        <v>6.7</v>
      </c>
      <c r="G12" s="46">
        <v>6.7</v>
      </c>
      <c r="H12" s="46">
        <v>6.7</v>
      </c>
      <c r="I12" s="46">
        <v>6.7</v>
      </c>
      <c r="J12" s="46">
        <v>8.5</v>
      </c>
      <c r="K12" s="13">
        <f t="shared" si="0"/>
        <v>6.7899999999999991</v>
      </c>
      <c r="L12" s="5"/>
      <c r="M12" s="46">
        <v>6.2</v>
      </c>
      <c r="N12" s="46">
        <v>6</v>
      </c>
      <c r="O12" s="46">
        <v>6.7</v>
      </c>
      <c r="P12" s="46">
        <v>6</v>
      </c>
      <c r="Q12" s="46">
        <v>8.5</v>
      </c>
      <c r="R12" s="13">
        <f t="shared" si="1"/>
        <v>6.36</v>
      </c>
      <c r="S12" s="21"/>
      <c r="T12" s="46">
        <v>5</v>
      </c>
      <c r="U12" s="46">
        <v>5.5</v>
      </c>
      <c r="V12" s="46">
        <v>4.8</v>
      </c>
      <c r="W12" s="46">
        <v>6</v>
      </c>
      <c r="X12" s="46">
        <v>6</v>
      </c>
      <c r="Y12" s="46">
        <v>5.5</v>
      </c>
      <c r="Z12" s="46">
        <v>5</v>
      </c>
      <c r="AA12" s="12">
        <f t="shared" si="2"/>
        <v>37.799999999999997</v>
      </c>
      <c r="AB12" s="13">
        <f t="shared" si="3"/>
        <v>5.3999999999999995</v>
      </c>
      <c r="AC12" s="46">
        <v>6.2</v>
      </c>
      <c r="AD12" s="24"/>
      <c r="AE12" s="13">
        <f t="shared" si="4"/>
        <v>6.2</v>
      </c>
      <c r="AF12" s="21"/>
      <c r="AG12" s="46">
        <v>4</v>
      </c>
      <c r="AH12" s="46">
        <v>5.8</v>
      </c>
      <c r="AI12" s="46">
        <v>5</v>
      </c>
      <c r="AJ12" s="46">
        <v>6.8</v>
      </c>
      <c r="AK12" s="46">
        <v>7</v>
      </c>
      <c r="AL12" s="46">
        <v>6</v>
      </c>
      <c r="AM12" s="46">
        <v>5.8</v>
      </c>
      <c r="AN12" s="12">
        <f t="shared" si="5"/>
        <v>40.4</v>
      </c>
      <c r="AO12" s="13">
        <f t="shared" si="6"/>
        <v>5.7714285714285714</v>
      </c>
      <c r="AP12" s="21"/>
      <c r="AQ12" s="46">
        <v>6</v>
      </c>
      <c r="AR12" s="46">
        <v>5.5</v>
      </c>
      <c r="AS12" s="46">
        <v>5</v>
      </c>
      <c r="AT12" s="46">
        <v>5</v>
      </c>
      <c r="AU12" s="46">
        <v>5</v>
      </c>
      <c r="AV12" s="13">
        <f t="shared" si="7"/>
        <v>5.2750000000000004</v>
      </c>
      <c r="AW12" s="24"/>
      <c r="AX12" s="13">
        <f t="shared" si="8"/>
        <v>5.2750000000000004</v>
      </c>
      <c r="AY12" s="21"/>
      <c r="AZ12" s="14">
        <f t="shared" si="9"/>
        <v>5.8867857142857138</v>
      </c>
      <c r="BA12" s="23"/>
      <c r="BB12" s="14">
        <f t="shared" si="10"/>
        <v>6.0087500000000009</v>
      </c>
      <c r="BC12" s="29">
        <f t="shared" si="11"/>
        <v>5.9477678571428569</v>
      </c>
      <c r="BD12" s="30">
        <f>RANK(BC12,BC$10:BC$17)</f>
        <v>3</v>
      </c>
    </row>
    <row r="13" spans="1:58" ht="15" customHeight="1" x14ac:dyDescent="0.25">
      <c r="A13" s="1">
        <v>15</v>
      </c>
      <c r="B13" s="1" t="s">
        <v>177</v>
      </c>
      <c r="C13" s="1" t="s">
        <v>153</v>
      </c>
      <c r="D13" s="1" t="s">
        <v>87</v>
      </c>
      <c r="E13" s="1" t="s">
        <v>144</v>
      </c>
      <c r="F13" s="46">
        <v>6.5</v>
      </c>
      <c r="G13" s="46">
        <v>6.5</v>
      </c>
      <c r="H13" s="46">
        <v>6.8</v>
      </c>
      <c r="I13" s="46">
        <v>7</v>
      </c>
      <c r="J13" s="46">
        <v>8</v>
      </c>
      <c r="K13" s="13">
        <f t="shared" ref="K13" si="12">SUM((F13*0.3),(G13*0.25),(H13*0.25),(I13*0.15),(J13*0.05))</f>
        <v>6.7250000000000005</v>
      </c>
      <c r="L13" s="5"/>
      <c r="M13" s="46">
        <v>6.2</v>
      </c>
      <c r="N13" s="46">
        <v>6.5</v>
      </c>
      <c r="O13" s="46">
        <v>6.3</v>
      </c>
      <c r="P13" s="46">
        <v>6.5</v>
      </c>
      <c r="Q13" s="46">
        <v>8</v>
      </c>
      <c r="R13" s="13">
        <f t="shared" ref="R13" si="13">SUM((M13*0.3),(N13*0.25),(O13*0.25),(P13*0.15),(Q13*0.05))</f>
        <v>6.4349999999999996</v>
      </c>
      <c r="S13" s="21"/>
      <c r="T13" s="46">
        <v>4.5</v>
      </c>
      <c r="U13" s="46">
        <v>5</v>
      </c>
      <c r="V13" s="46">
        <v>5.2</v>
      </c>
      <c r="W13" s="46">
        <v>6</v>
      </c>
      <c r="X13" s="46">
        <v>5.5</v>
      </c>
      <c r="Y13" s="46">
        <v>6</v>
      </c>
      <c r="Z13" s="46">
        <v>5</v>
      </c>
      <c r="AA13" s="12">
        <f t="shared" ref="AA13" si="14">SUM(T13:Z13)</f>
        <v>37.200000000000003</v>
      </c>
      <c r="AB13" s="13">
        <f t="shared" ref="AB13" si="15">AA13/7</f>
        <v>5.3142857142857149</v>
      </c>
      <c r="AC13" s="46">
        <v>6.4</v>
      </c>
      <c r="AD13" s="24">
        <v>2</v>
      </c>
      <c r="AE13" s="13">
        <f t="shared" ref="AE13" si="16">AC13-AD13</f>
        <v>4.4000000000000004</v>
      </c>
      <c r="AF13" s="21"/>
      <c r="AG13" s="46">
        <v>5</v>
      </c>
      <c r="AH13" s="46">
        <v>6</v>
      </c>
      <c r="AI13" s="46">
        <v>5</v>
      </c>
      <c r="AJ13" s="46">
        <v>6</v>
      </c>
      <c r="AK13" s="46">
        <v>5.8</v>
      </c>
      <c r="AL13" s="46">
        <v>4</v>
      </c>
      <c r="AM13" s="46">
        <v>5.8</v>
      </c>
      <c r="AN13" s="12">
        <f t="shared" ref="AN13" si="17">SUM(AG13:AM13)</f>
        <v>37.6</v>
      </c>
      <c r="AO13" s="13">
        <f t="shared" ref="AO13" si="18">AN13/7</f>
        <v>5.3714285714285719</v>
      </c>
      <c r="AP13" s="21"/>
      <c r="AQ13" s="46">
        <v>5.5</v>
      </c>
      <c r="AR13" s="46">
        <v>5.5</v>
      </c>
      <c r="AS13" s="46">
        <v>4</v>
      </c>
      <c r="AT13" s="46">
        <v>5</v>
      </c>
      <c r="AU13" s="46">
        <v>4.5</v>
      </c>
      <c r="AV13" s="13">
        <f t="shared" ref="AV13" si="19">SUM((AQ13*0.2),(AR13*0.15),(AS13*0.25),(AT13*0.2),(AU13*0.2))</f>
        <v>4.8250000000000002</v>
      </c>
      <c r="AW13" s="24"/>
      <c r="AX13" s="13">
        <f t="shared" ref="AX13" si="20">AV13-AW13</f>
        <v>4.8250000000000002</v>
      </c>
      <c r="AY13" s="21"/>
      <c r="AZ13" s="14">
        <f>SUM((K13*0.25)+(AO13*0.375)+(AB13*0.375))</f>
        <v>5.6883928571428575</v>
      </c>
      <c r="BA13" s="23"/>
      <c r="BB13" s="14">
        <f>SUM((R13*0.25),(AX13*0.25),(AE13*0.5))</f>
        <v>5.0150000000000006</v>
      </c>
      <c r="BC13" s="29">
        <f t="shared" ref="BC13" si="21">AVERAGE(AZ13:BB13)</f>
        <v>5.3516964285714295</v>
      </c>
      <c r="BD13" s="30">
        <f>RANK(BC13,BC$10:BC$17)</f>
        <v>4</v>
      </c>
    </row>
    <row r="14" spans="1:58" ht="15" customHeight="1" x14ac:dyDescent="0.25">
      <c r="A14" s="1">
        <v>24</v>
      </c>
      <c r="B14" s="1" t="s">
        <v>180</v>
      </c>
      <c r="C14" s="1" t="s">
        <v>175</v>
      </c>
      <c r="D14" s="1" t="s">
        <v>176</v>
      </c>
      <c r="E14" s="1" t="s">
        <v>174</v>
      </c>
      <c r="F14" s="46">
        <v>6.5</v>
      </c>
      <c r="G14" s="46">
        <v>6.7</v>
      </c>
      <c r="H14" s="46">
        <v>5.8</v>
      </c>
      <c r="I14" s="46">
        <v>5</v>
      </c>
      <c r="J14" s="46">
        <v>5.5</v>
      </c>
      <c r="K14" s="13">
        <f t="shared" si="0"/>
        <v>6.1000000000000005</v>
      </c>
      <c r="L14" s="5"/>
      <c r="M14" s="46">
        <v>6</v>
      </c>
      <c r="N14" s="46">
        <v>6.7</v>
      </c>
      <c r="O14" s="46">
        <v>5.8</v>
      </c>
      <c r="P14" s="46">
        <v>5</v>
      </c>
      <c r="Q14" s="46">
        <v>5.5</v>
      </c>
      <c r="R14" s="13">
        <f t="shared" si="1"/>
        <v>5.95</v>
      </c>
      <c r="S14" s="21"/>
      <c r="T14" s="46">
        <v>4</v>
      </c>
      <c r="U14" s="46">
        <v>4</v>
      </c>
      <c r="V14" s="46">
        <v>4</v>
      </c>
      <c r="W14" s="46">
        <v>1</v>
      </c>
      <c r="X14" s="46">
        <v>4</v>
      </c>
      <c r="Y14" s="46">
        <v>4</v>
      </c>
      <c r="Z14" s="46">
        <v>4.5</v>
      </c>
      <c r="AA14" s="12">
        <f t="shared" si="2"/>
        <v>25.5</v>
      </c>
      <c r="AB14" s="13">
        <f t="shared" si="3"/>
        <v>3.6428571428571428</v>
      </c>
      <c r="AC14" s="46">
        <v>6</v>
      </c>
      <c r="AD14" s="24">
        <v>1.6</v>
      </c>
      <c r="AE14" s="13">
        <f t="shared" si="4"/>
        <v>4.4000000000000004</v>
      </c>
      <c r="AF14" s="21"/>
      <c r="AG14" s="46">
        <v>4.5</v>
      </c>
      <c r="AH14" s="46">
        <v>5</v>
      </c>
      <c r="AI14" s="46">
        <v>5</v>
      </c>
      <c r="AJ14" s="46">
        <v>0</v>
      </c>
      <c r="AK14" s="46">
        <v>4</v>
      </c>
      <c r="AL14" s="46">
        <v>4</v>
      </c>
      <c r="AM14" s="46">
        <v>5</v>
      </c>
      <c r="AN14" s="12">
        <f t="shared" si="5"/>
        <v>27.5</v>
      </c>
      <c r="AO14" s="13">
        <f t="shared" si="6"/>
        <v>3.9285714285714284</v>
      </c>
      <c r="AP14" s="21"/>
      <c r="AQ14" s="46">
        <v>4</v>
      </c>
      <c r="AR14" s="46">
        <v>4</v>
      </c>
      <c r="AS14" s="46">
        <v>4</v>
      </c>
      <c r="AT14" s="46">
        <v>2.5</v>
      </c>
      <c r="AU14" s="46">
        <v>3</v>
      </c>
      <c r="AV14" s="13">
        <f t="shared" si="7"/>
        <v>3.5</v>
      </c>
      <c r="AW14" s="24"/>
      <c r="AX14" s="13">
        <f t="shared" si="8"/>
        <v>3.5</v>
      </c>
      <c r="AY14" s="21"/>
      <c r="AZ14" s="14">
        <f t="shared" si="9"/>
        <v>4.3642857142857148</v>
      </c>
      <c r="BA14" s="23"/>
      <c r="BB14" s="14">
        <f t="shared" si="10"/>
        <v>4.5625</v>
      </c>
      <c r="BC14" s="29">
        <f t="shared" si="11"/>
        <v>4.4633928571428569</v>
      </c>
      <c r="BD14" s="30">
        <f>RANK(BC14,BC$10:BC$17)</f>
        <v>5</v>
      </c>
    </row>
    <row r="20" spans="5:9" x14ac:dyDescent="0.25">
      <c r="E20" s="1"/>
      <c r="G20" s="1"/>
      <c r="I20" s="1"/>
    </row>
    <row r="21" spans="5:9" x14ac:dyDescent="0.25">
      <c r="E21" s="1"/>
      <c r="G21" s="1"/>
      <c r="I21" s="1"/>
    </row>
    <row r="22" spans="5:9" x14ac:dyDescent="0.25">
      <c r="E22" s="1"/>
      <c r="G22" s="1"/>
      <c r="I22" s="1"/>
    </row>
    <row r="23" spans="5:9" x14ac:dyDescent="0.25">
      <c r="E23" s="1"/>
      <c r="G23" s="1"/>
      <c r="I23" s="1"/>
    </row>
    <row r="24" spans="5:9" x14ac:dyDescent="0.25">
      <c r="E24" s="1"/>
      <c r="G24" s="1"/>
      <c r="I24" s="1"/>
    </row>
  </sheetData>
  <sortState ref="A13:BD13">
    <sortCondition descending="1" ref="BC13"/>
  </sortState>
  <mergeCells count="1">
    <mergeCell ref="A3:B3"/>
  </mergeCells>
  <pageMargins left="0.75" right="0.75" top="1" bottom="1" header="0.5" footer="0.5"/>
  <pageSetup paperSize="9" scale="89" orientation="landscape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"/>
  <sheetViews>
    <sheetView workbookViewId="0">
      <pane xSplit="2" ySplit="4" topLeftCell="AL5" activePane="bottomRight" state="frozen"/>
      <selection pane="topRight" activeCell="C1" sqref="C1"/>
      <selection pane="bottomLeft" activeCell="A5" sqref="A5"/>
      <selection pane="bottomRight" activeCell="BF1" sqref="BF1:BI10"/>
    </sheetView>
  </sheetViews>
  <sheetFormatPr defaultColWidth="9.140625" defaultRowHeight="15" x14ac:dyDescent="0.25"/>
  <cols>
    <col min="1" max="1" width="5.42578125" style="3" customWidth="1"/>
    <col min="2" max="2" width="18.28515625" style="3" customWidth="1"/>
    <col min="3" max="3" width="21.42578125" style="3" customWidth="1"/>
    <col min="4" max="4" width="15.28515625" style="3" customWidth="1"/>
    <col min="5" max="5" width="15.140625" style="3" customWidth="1"/>
    <col min="6" max="10" width="5.28515625" style="3" customWidth="1"/>
    <col min="11" max="11" width="8.7109375" style="3" customWidth="1"/>
    <col min="12" max="12" width="3.28515625" style="3" customWidth="1"/>
    <col min="13" max="17" width="5.7109375" style="3" customWidth="1"/>
    <col min="18" max="18" width="9.140625" style="3"/>
    <col min="19" max="19" width="3.28515625" style="3" customWidth="1"/>
    <col min="20" max="21" width="5.7109375" style="3" customWidth="1"/>
    <col min="22" max="22" width="6.28515625" style="3" customWidth="1"/>
    <col min="23" max="23" width="6.7109375" style="3" customWidth="1"/>
    <col min="24" max="27" width="5.7109375" style="3" customWidth="1"/>
    <col min="28" max="28" width="7.140625" style="3" customWidth="1"/>
    <col min="29" max="29" width="3.28515625" style="3" customWidth="1"/>
    <col min="30" max="30" width="7.28515625" style="3" customWidth="1"/>
    <col min="31" max="31" width="10.28515625" style="3" customWidth="1"/>
    <col min="32" max="32" width="7" style="3" customWidth="1"/>
    <col min="33" max="33" width="9.42578125" style="3" customWidth="1"/>
    <col min="34" max="34" width="2.7109375" style="3" customWidth="1"/>
    <col min="35" max="37" width="5.7109375" style="3" customWidth="1"/>
    <col min="38" max="38" width="5.42578125" style="3" customWidth="1"/>
    <col min="39" max="43" width="5.7109375" style="3" customWidth="1"/>
    <col min="44" max="44" width="2.42578125" style="15" customWidth="1"/>
    <col min="45" max="49" width="5.85546875" style="3" customWidth="1"/>
    <col min="50" max="50" width="9.140625" style="3"/>
    <col min="51" max="51" width="10.42578125" style="3" customWidth="1"/>
    <col min="52" max="52" width="5.7109375" style="3" customWidth="1"/>
    <col min="53" max="53" width="2.42578125" style="15" customWidth="1"/>
    <col min="54" max="54" width="12.140625" style="3" customWidth="1"/>
    <col min="55" max="55" width="2.7109375" style="15" customWidth="1"/>
    <col min="56" max="56" width="10.42578125" style="3" customWidth="1"/>
    <col min="57" max="57" width="2.7109375" style="15" customWidth="1"/>
    <col min="58" max="60" width="9.140625" style="3"/>
    <col min="61" max="61" width="13.28515625" style="3" customWidth="1"/>
    <col min="62" max="16384" width="9.140625" style="3"/>
  </cols>
  <sheetData>
    <row r="1" spans="1:63" ht="15.75" x14ac:dyDescent="0.25">
      <c r="A1" s="102" t="str">
        <f>CompDetail!A1</f>
        <v>QLD State Vaulting Championship</v>
      </c>
      <c r="D1" s="59" t="s">
        <v>0</v>
      </c>
      <c r="E1" s="59" t="s">
        <v>1</v>
      </c>
      <c r="G1" s="15"/>
      <c r="H1" s="4"/>
      <c r="I1" s="4"/>
      <c r="J1" s="4"/>
      <c r="K1" s="4"/>
      <c r="L1" s="4"/>
      <c r="T1" s="4"/>
      <c r="U1" s="4"/>
      <c r="V1" s="4"/>
      <c r="W1" s="15"/>
      <c r="Z1" s="4"/>
      <c r="AA1" s="4"/>
      <c r="AB1" s="4"/>
      <c r="AC1" s="4"/>
      <c r="AI1" s="4"/>
      <c r="AJ1" s="4"/>
      <c r="AK1" s="4"/>
      <c r="AL1" s="15"/>
      <c r="AO1" s="4"/>
      <c r="AP1" s="4"/>
      <c r="AQ1" s="4"/>
      <c r="AR1" s="54"/>
      <c r="BI1" s="6">
        <f ca="1">NOW()</f>
        <v>42940.379691087961</v>
      </c>
    </row>
    <row r="2" spans="1:63" ht="15.75" x14ac:dyDescent="0.25">
      <c r="A2" s="18"/>
      <c r="D2" s="59"/>
      <c r="E2" s="59" t="s">
        <v>2</v>
      </c>
      <c r="G2" s="15"/>
      <c r="W2" s="15"/>
      <c r="AL2" s="15"/>
      <c r="AR2" s="55"/>
      <c r="BI2" s="9">
        <f ca="1">NOW()</f>
        <v>42940.379691087961</v>
      </c>
    </row>
    <row r="3" spans="1:63" ht="15.75" x14ac:dyDescent="0.25">
      <c r="A3" s="177" t="str">
        <f>CompDetail!A3</f>
        <v>8 - 9 July 2017</v>
      </c>
      <c r="B3" s="178"/>
      <c r="D3" s="59"/>
      <c r="E3" s="59" t="s">
        <v>3</v>
      </c>
      <c r="F3" s="8" t="s">
        <v>49</v>
      </c>
      <c r="G3" s="15"/>
      <c r="H3" s="8"/>
      <c r="M3" s="7" t="s">
        <v>30</v>
      </c>
      <c r="T3" s="8" t="s">
        <v>49</v>
      </c>
      <c r="W3" s="15"/>
      <c r="AD3" s="7" t="s">
        <v>30</v>
      </c>
      <c r="AI3" s="8" t="s">
        <v>49</v>
      </c>
      <c r="AL3" s="15"/>
      <c r="AS3" s="7" t="s">
        <v>30</v>
      </c>
    </row>
    <row r="4" spans="1:63" ht="15.75" x14ac:dyDescent="0.25">
      <c r="A4" s="18"/>
      <c r="D4" s="59"/>
      <c r="G4" s="15"/>
      <c r="W4" s="15"/>
      <c r="AL4" s="15"/>
    </row>
    <row r="5" spans="1:63" ht="15.75" x14ac:dyDescent="0.25">
      <c r="A5" s="18" t="s">
        <v>73</v>
      </c>
      <c r="B5" s="7"/>
      <c r="F5" s="7" t="s">
        <v>76</v>
      </c>
      <c r="G5" s="16"/>
      <c r="I5" s="7"/>
      <c r="M5" s="7" t="s">
        <v>76</v>
      </c>
      <c r="T5" s="7" t="s">
        <v>47</v>
      </c>
      <c r="W5" s="15"/>
      <c r="AD5" s="7" t="s">
        <v>75</v>
      </c>
      <c r="AI5" s="7" t="s">
        <v>48</v>
      </c>
      <c r="AL5" s="15"/>
      <c r="AS5" s="7" t="s">
        <v>77</v>
      </c>
      <c r="AY5" s="7"/>
      <c r="AZ5" s="7"/>
    </row>
    <row r="6" spans="1:63" ht="15.75" x14ac:dyDescent="0.25">
      <c r="A6" s="18" t="s">
        <v>82</v>
      </c>
      <c r="B6" s="7">
        <v>4</v>
      </c>
      <c r="F6" s="3" t="str">
        <f>E1</f>
        <v xml:space="preserve">a </v>
      </c>
      <c r="G6" s="15"/>
      <c r="M6" s="3" t="str">
        <f>E1</f>
        <v xml:space="preserve">a </v>
      </c>
      <c r="T6" s="3" t="str">
        <f>E2</f>
        <v>b</v>
      </c>
      <c r="W6" s="15"/>
      <c r="AD6" s="3" t="str">
        <f>E2</f>
        <v>b</v>
      </c>
      <c r="AH6" s="15"/>
      <c r="AI6" s="3" t="str">
        <f>E3</f>
        <v>c</v>
      </c>
      <c r="AL6" s="15"/>
      <c r="AS6" s="3" t="str">
        <f>E3</f>
        <v>c</v>
      </c>
      <c r="BF6" s="7" t="s">
        <v>31</v>
      </c>
    </row>
    <row r="7" spans="1:63" x14ac:dyDescent="0.25">
      <c r="F7" s="3" t="s">
        <v>53</v>
      </c>
      <c r="K7" s="4"/>
      <c r="L7" s="17"/>
      <c r="M7" s="11"/>
      <c r="N7" s="11"/>
      <c r="O7" s="11"/>
      <c r="P7" s="11"/>
      <c r="Q7" s="19"/>
      <c r="S7" s="15"/>
      <c r="U7" s="4"/>
      <c r="V7" s="4"/>
      <c r="W7" s="4"/>
      <c r="X7" s="4"/>
      <c r="Y7" s="4"/>
      <c r="Z7" s="4"/>
      <c r="AA7" s="4"/>
      <c r="AB7" s="4"/>
      <c r="AC7" s="17"/>
      <c r="AD7" s="7"/>
      <c r="AF7" s="3" t="s">
        <v>29</v>
      </c>
      <c r="AG7" s="3" t="s">
        <v>32</v>
      </c>
      <c r="AH7" s="15"/>
      <c r="AJ7" s="4"/>
      <c r="AK7" s="4"/>
      <c r="AL7" s="4"/>
      <c r="AM7" s="4"/>
      <c r="AN7" s="4"/>
      <c r="AO7" s="4"/>
      <c r="AP7" s="4"/>
      <c r="AQ7" s="4"/>
      <c r="AZ7" s="3" t="s">
        <v>74</v>
      </c>
      <c r="BB7" s="19" t="s">
        <v>79</v>
      </c>
      <c r="BD7" s="7" t="s">
        <v>80</v>
      </c>
      <c r="BH7" s="27" t="s">
        <v>81</v>
      </c>
      <c r="BI7" s="26"/>
    </row>
    <row r="8" spans="1:63" s="11" customFormat="1" x14ac:dyDescent="0.25">
      <c r="A8" s="44" t="s">
        <v>51</v>
      </c>
      <c r="B8" s="44" t="s">
        <v>52</v>
      </c>
      <c r="C8" s="44" t="s">
        <v>53</v>
      </c>
      <c r="D8" s="44" t="s">
        <v>54</v>
      </c>
      <c r="E8" s="44" t="s">
        <v>55</v>
      </c>
      <c r="F8" s="45" t="s">
        <v>16</v>
      </c>
      <c r="G8" s="45" t="s">
        <v>17</v>
      </c>
      <c r="H8" s="45" t="s">
        <v>18</v>
      </c>
      <c r="I8" s="45" t="s">
        <v>19</v>
      </c>
      <c r="J8" s="45" t="s">
        <v>20</v>
      </c>
      <c r="K8" s="45" t="s">
        <v>53</v>
      </c>
      <c r="L8" s="138"/>
      <c r="M8" s="45" t="s">
        <v>16</v>
      </c>
      <c r="N8" s="45" t="s">
        <v>17</v>
      </c>
      <c r="O8" s="45" t="s">
        <v>18</v>
      </c>
      <c r="P8" s="45" t="s">
        <v>19</v>
      </c>
      <c r="Q8" s="45" t="s">
        <v>20</v>
      </c>
      <c r="R8" s="45" t="s">
        <v>53</v>
      </c>
      <c r="S8" s="139"/>
      <c r="T8" s="44" t="s">
        <v>56</v>
      </c>
      <c r="U8" s="44" t="s">
        <v>57</v>
      </c>
      <c r="V8" s="44" t="s">
        <v>69</v>
      </c>
      <c r="W8" s="44" t="s">
        <v>66</v>
      </c>
      <c r="X8" s="44" t="s">
        <v>70</v>
      </c>
      <c r="Y8" s="44" t="s">
        <v>71</v>
      </c>
      <c r="Z8" s="44" t="s">
        <v>72</v>
      </c>
      <c r="AA8" s="44" t="s">
        <v>65</v>
      </c>
      <c r="AB8" s="44" t="s">
        <v>64</v>
      </c>
      <c r="AC8" s="138"/>
      <c r="AD8" s="44" t="s">
        <v>63</v>
      </c>
      <c r="AE8" s="44" t="s">
        <v>32</v>
      </c>
      <c r="AF8" s="44" t="s">
        <v>28</v>
      </c>
      <c r="AG8" s="44" t="s">
        <v>34</v>
      </c>
      <c r="AH8" s="142"/>
      <c r="AI8" s="44" t="s">
        <v>56</v>
      </c>
      <c r="AJ8" s="44" t="s">
        <v>57</v>
      </c>
      <c r="AK8" s="44" t="s">
        <v>69</v>
      </c>
      <c r="AL8" s="44" t="s">
        <v>66</v>
      </c>
      <c r="AM8" s="44" t="s">
        <v>70</v>
      </c>
      <c r="AN8" s="44" t="s">
        <v>71</v>
      </c>
      <c r="AO8" s="44" t="s">
        <v>72</v>
      </c>
      <c r="AP8" s="44" t="s">
        <v>65</v>
      </c>
      <c r="AQ8" s="44" t="s">
        <v>64</v>
      </c>
      <c r="AR8" s="142"/>
      <c r="AS8" s="45" t="s">
        <v>21</v>
      </c>
      <c r="AT8" s="45" t="s">
        <v>22</v>
      </c>
      <c r="AU8" s="45" t="s">
        <v>23</v>
      </c>
      <c r="AV8" s="45" t="s">
        <v>24</v>
      </c>
      <c r="AW8" s="45" t="s">
        <v>25</v>
      </c>
      <c r="AX8" s="45" t="s">
        <v>60</v>
      </c>
      <c r="AY8" s="44" t="s">
        <v>45</v>
      </c>
      <c r="AZ8" s="44" t="s">
        <v>34</v>
      </c>
      <c r="BA8" s="48"/>
      <c r="BB8" s="33" t="s">
        <v>59</v>
      </c>
      <c r="BC8" s="48"/>
      <c r="BD8" s="141" t="s">
        <v>59</v>
      </c>
      <c r="BE8" s="47"/>
      <c r="BF8" s="141" t="s">
        <v>26</v>
      </c>
      <c r="BG8" s="141" t="s">
        <v>27</v>
      </c>
      <c r="BH8" s="141" t="s">
        <v>59</v>
      </c>
      <c r="BI8" s="141" t="s">
        <v>62</v>
      </c>
      <c r="BJ8" s="44"/>
      <c r="BK8" s="44"/>
    </row>
    <row r="9" spans="1:63" s="31" customFormat="1" x14ac:dyDescent="0.25">
      <c r="F9" s="26"/>
      <c r="G9" s="26"/>
      <c r="H9" s="26"/>
      <c r="I9" s="26"/>
      <c r="J9" s="26"/>
      <c r="K9" s="26"/>
      <c r="L9" s="10"/>
      <c r="M9" s="26"/>
      <c r="N9" s="26"/>
      <c r="O9" s="26"/>
      <c r="P9" s="26"/>
      <c r="Q9" s="26"/>
      <c r="R9" s="26"/>
      <c r="S9" s="28"/>
      <c r="AC9" s="10"/>
      <c r="AH9" s="25"/>
      <c r="AR9" s="25"/>
      <c r="AS9" s="26"/>
      <c r="AT9" s="26"/>
      <c r="AU9" s="26"/>
      <c r="AV9" s="26"/>
      <c r="AW9" s="26"/>
      <c r="AX9" s="26"/>
      <c r="BA9" s="17"/>
      <c r="BB9" s="19"/>
      <c r="BC9" s="17"/>
      <c r="BD9" s="27"/>
      <c r="BE9" s="49"/>
      <c r="BF9" s="27"/>
      <c r="BG9" s="27"/>
      <c r="BH9" s="27"/>
      <c r="BI9" s="27"/>
    </row>
    <row r="10" spans="1:63" x14ac:dyDescent="0.25">
      <c r="A10">
        <v>27</v>
      </c>
      <c r="B10" t="s">
        <v>162</v>
      </c>
      <c r="C10" t="s">
        <v>157</v>
      </c>
      <c r="D10" t="s">
        <v>158</v>
      </c>
      <c r="E10" t="s">
        <v>156</v>
      </c>
      <c r="F10" s="46">
        <v>5</v>
      </c>
      <c r="G10" s="46">
        <v>5</v>
      </c>
      <c r="H10" s="46">
        <v>5.2</v>
      </c>
      <c r="I10" s="46">
        <v>5.5</v>
      </c>
      <c r="J10" s="46">
        <v>5</v>
      </c>
      <c r="K10" s="13">
        <f>SUM((F10*0.3),(G10*0.25),(H10*0.25),(I10*0.15),(J10*0.05))</f>
        <v>5.125</v>
      </c>
      <c r="L10" s="50"/>
      <c r="M10" s="46">
        <v>5.2</v>
      </c>
      <c r="N10" s="46">
        <v>5</v>
      </c>
      <c r="O10" s="46">
        <v>5.2</v>
      </c>
      <c r="P10" s="46">
        <v>4.8</v>
      </c>
      <c r="Q10" s="46">
        <v>5</v>
      </c>
      <c r="R10" s="13">
        <f>SUM((M10*0.1),(N10*0.1),(O10*0.3),(P10*0.3),(Q10*0.2))</f>
        <v>5.0199999999999996</v>
      </c>
      <c r="S10" s="52"/>
      <c r="T10" s="46">
        <v>5.2</v>
      </c>
      <c r="U10" s="46">
        <v>5</v>
      </c>
      <c r="V10" s="46">
        <v>3.2</v>
      </c>
      <c r="W10" s="46">
        <v>5</v>
      </c>
      <c r="X10" s="46">
        <v>5.5</v>
      </c>
      <c r="Y10" s="46">
        <v>5.5</v>
      </c>
      <c r="Z10" s="46">
        <v>5</v>
      </c>
      <c r="AA10" s="12">
        <f>SUM(T10:Z10)</f>
        <v>34.4</v>
      </c>
      <c r="AB10" s="13">
        <f>AA10/7</f>
        <v>4.9142857142857137</v>
      </c>
      <c r="AC10" s="50"/>
      <c r="AD10" s="46">
        <v>7.4</v>
      </c>
      <c r="AE10" s="13"/>
      <c r="AF10" s="24"/>
      <c r="AG10" s="13">
        <f>AD10-AF10</f>
        <v>7.4</v>
      </c>
      <c r="AH10" s="52"/>
      <c r="AI10" s="46">
        <v>0</v>
      </c>
      <c r="AJ10" s="46">
        <v>6</v>
      </c>
      <c r="AK10" s="46">
        <v>3</v>
      </c>
      <c r="AL10" s="46">
        <v>6</v>
      </c>
      <c r="AM10" s="46">
        <v>4.8</v>
      </c>
      <c r="AN10" s="46">
        <v>4.8</v>
      </c>
      <c r="AO10" s="46">
        <v>4.8</v>
      </c>
      <c r="AP10" s="12">
        <f>SUM(AI10:AO10)</f>
        <v>29.400000000000002</v>
      </c>
      <c r="AQ10" s="13">
        <f>AP10/7</f>
        <v>4.2</v>
      </c>
      <c r="AR10" s="52"/>
      <c r="AS10" s="46">
        <v>7</v>
      </c>
      <c r="AT10" s="46">
        <v>6.8</v>
      </c>
      <c r="AU10" s="46">
        <v>6.5</v>
      </c>
      <c r="AV10" s="46">
        <v>6</v>
      </c>
      <c r="AW10" s="46">
        <v>5.5</v>
      </c>
      <c r="AX10" s="13">
        <f>SUM((AS10*0.2),(AT10*0.15),(AU10*0.25),(AV10*0.2),(AW10*0.2))</f>
        <v>6.3450000000000006</v>
      </c>
      <c r="AY10" s="24"/>
      <c r="AZ10" s="13">
        <f>AX10-AY10</f>
        <v>6.3450000000000006</v>
      </c>
      <c r="BB10" s="14">
        <f>SUM((K10*0.25)+(AB10*0.375)+(AQ10*0.375))</f>
        <v>4.6991071428571427</v>
      </c>
      <c r="BC10" s="23"/>
      <c r="BD10" s="14">
        <f>SUM((R10*0.25),(AG10*0.5),(AZ10*0.25))</f>
        <v>6.5412499999999998</v>
      </c>
      <c r="BF10" s="13">
        <f>BB10</f>
        <v>4.6991071428571427</v>
      </c>
      <c r="BG10" s="13">
        <f>BD10</f>
        <v>6.5412499999999998</v>
      </c>
      <c r="BH10" s="29">
        <f>AVERAGE(BF10:BG10)</f>
        <v>5.6201785714285712</v>
      </c>
      <c r="BI10" s="30">
        <v>1</v>
      </c>
    </row>
    <row r="11" spans="1:63" x14ac:dyDescent="0.25">
      <c r="A11" s="2"/>
      <c r="B11" s="2"/>
      <c r="C11" s="2"/>
      <c r="D11" s="2"/>
      <c r="E11" s="143"/>
      <c r="F11" s="144"/>
      <c r="G11" s="144"/>
      <c r="H11" s="144"/>
      <c r="I11" s="144"/>
      <c r="J11" s="144"/>
      <c r="K11" s="13"/>
      <c r="L11" s="15"/>
      <c r="M11" s="144"/>
      <c r="N11" s="144"/>
      <c r="O11" s="144"/>
      <c r="P11" s="144"/>
      <c r="Q11" s="144"/>
      <c r="R11" s="13"/>
      <c r="S11" s="23"/>
      <c r="T11" s="144"/>
      <c r="U11" s="144"/>
      <c r="V11" s="144"/>
      <c r="W11" s="144"/>
      <c r="X11" s="144"/>
      <c r="Y11" s="144"/>
      <c r="Z11" s="144"/>
      <c r="AA11" s="23"/>
      <c r="AB11" s="13"/>
      <c r="AC11" s="15"/>
      <c r="AD11" s="144"/>
      <c r="AE11" s="13"/>
      <c r="AF11" s="23"/>
      <c r="AG11" s="13"/>
      <c r="AH11" s="23"/>
      <c r="AI11" s="144"/>
      <c r="AJ11" s="144"/>
      <c r="AK11" s="144"/>
      <c r="AL11" s="144"/>
      <c r="AM11" s="144"/>
      <c r="AN11" s="144"/>
      <c r="AO11" s="144"/>
      <c r="AP11" s="23"/>
      <c r="AQ11" s="13"/>
      <c r="AS11" s="144"/>
      <c r="AT11" s="144"/>
      <c r="AU11" s="144"/>
      <c r="AV11" s="144"/>
      <c r="AW11" s="144"/>
      <c r="AX11" s="13"/>
      <c r="AY11" s="23"/>
      <c r="AZ11" s="13"/>
      <c r="BB11" s="13"/>
      <c r="BC11" s="23"/>
      <c r="BD11" s="13"/>
      <c r="BF11" s="13"/>
      <c r="BG11" s="13"/>
      <c r="BH11" s="145"/>
      <c r="BI11" s="146"/>
      <c r="BJ11" s="15"/>
    </row>
    <row r="15" spans="1:63" ht="18.75" x14ac:dyDescent="0.3">
      <c r="A15" s="39"/>
      <c r="B15" s="37"/>
      <c r="E15"/>
      <c r="G15"/>
      <c r="I15"/>
    </row>
    <row r="16" spans="1:63" ht="18.75" x14ac:dyDescent="0.3">
      <c r="A16" s="39"/>
      <c r="B16" s="37"/>
      <c r="C16" s="36"/>
      <c r="D16" s="37"/>
      <c r="E16" s="42"/>
      <c r="F16" s="37"/>
    </row>
    <row r="17" spans="1:6" ht="18.75" x14ac:dyDescent="0.3">
      <c r="A17" s="37"/>
    </row>
    <row r="18" spans="1:6" ht="18.75" x14ac:dyDescent="0.3">
      <c r="A18" s="37"/>
    </row>
    <row r="19" spans="1:6" ht="18.75" x14ac:dyDescent="0.3">
      <c r="A19" s="37"/>
    </row>
    <row r="20" spans="1:6" ht="18.75" x14ac:dyDescent="0.3">
      <c r="A20" s="37"/>
      <c r="B20" s="40"/>
      <c r="C20" s="35"/>
      <c r="D20" s="40"/>
      <c r="E20" s="41"/>
      <c r="F20" s="41"/>
    </row>
  </sheetData>
  <sortState ref="A10:BI10">
    <sortCondition descending="1" ref="BH10"/>
  </sortState>
  <mergeCells count="1">
    <mergeCell ref="A3:B3"/>
  </mergeCells>
  <phoneticPr fontId="10" type="noConversion"/>
  <pageMargins left="0.75" right="0.75" top="1" bottom="1" header="0.5" footer="0.5"/>
  <pageSetup paperSize="9" scale="86" orientation="landscape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"/>
  <sheetViews>
    <sheetView workbookViewId="0">
      <pane xSplit="2" ySplit="5" topLeftCell="AO6" activePane="bottomRight" state="frozen"/>
      <selection pane="topRight" activeCell="C1" sqref="C1"/>
      <selection pane="bottomLeft" activeCell="A6" sqref="A6"/>
      <selection pane="bottomRight" activeCell="AX18" sqref="AX18"/>
    </sheetView>
  </sheetViews>
  <sheetFormatPr defaultColWidth="9.140625" defaultRowHeight="15" x14ac:dyDescent="0.25"/>
  <cols>
    <col min="1" max="1" width="5.42578125" style="3" customWidth="1"/>
    <col min="2" max="2" width="17.28515625" style="3" customWidth="1"/>
    <col min="3" max="3" width="18.5703125" style="3" customWidth="1"/>
    <col min="4" max="4" width="15.28515625" style="3" customWidth="1"/>
    <col min="5" max="5" width="10" style="3" customWidth="1"/>
    <col min="6" max="10" width="5.28515625" style="3" customWidth="1"/>
    <col min="11" max="11" width="8.7109375" style="3" customWidth="1"/>
    <col min="12" max="12" width="3.28515625" style="3" customWidth="1"/>
    <col min="13" max="17" width="5.7109375" style="3" customWidth="1"/>
    <col min="18" max="18" width="9.140625" style="3"/>
    <col min="19" max="19" width="3.28515625" style="3" customWidth="1"/>
    <col min="20" max="21" width="5.7109375" style="3" customWidth="1"/>
    <col min="22" max="22" width="6.28515625" style="3" customWidth="1"/>
    <col min="23" max="23" width="6.7109375" style="3" customWidth="1"/>
    <col min="24" max="28" width="5.7109375" style="3" customWidth="1"/>
    <col min="29" max="29" width="7.140625" style="3" customWidth="1"/>
    <col min="30" max="30" width="3.28515625" style="3" customWidth="1"/>
    <col min="31" max="31" width="7.28515625" style="3" customWidth="1"/>
    <col min="32" max="32" width="10.28515625" style="3" customWidth="1"/>
    <col min="33" max="33" width="7" style="3" customWidth="1"/>
    <col min="34" max="34" width="9.42578125" style="3" customWidth="1"/>
    <col min="35" max="35" width="2.7109375" style="3" customWidth="1"/>
    <col min="36" max="38" width="5.7109375" style="3" customWidth="1"/>
    <col min="39" max="39" width="5.42578125" style="3" customWidth="1"/>
    <col min="40" max="45" width="5.7109375" style="3" customWidth="1"/>
    <col min="46" max="46" width="2.42578125" style="15" customWidth="1"/>
    <col min="47" max="51" width="5.85546875" style="3" customWidth="1"/>
    <col min="52" max="52" width="9.140625" style="3"/>
    <col min="53" max="53" width="10.42578125" style="3" customWidth="1"/>
    <col min="54" max="54" width="5.7109375" style="3" customWidth="1"/>
    <col min="55" max="55" width="2.42578125" style="15" customWidth="1"/>
    <col min="56" max="56" width="12.140625" style="3" customWidth="1"/>
    <col min="57" max="57" width="2.7109375" style="15" customWidth="1"/>
    <col min="58" max="58" width="10.42578125" style="3" customWidth="1"/>
    <col min="59" max="59" width="2.7109375" style="15" customWidth="1"/>
    <col min="60" max="62" width="9.140625" style="3"/>
    <col min="63" max="63" width="13.28515625" style="3" customWidth="1"/>
    <col min="64" max="16384" width="9.140625" style="3"/>
  </cols>
  <sheetData>
    <row r="1" spans="1:66" ht="15.75" x14ac:dyDescent="0.25">
      <c r="A1" s="104" t="str">
        <f>CompDetail!A1</f>
        <v>QLD State Vaulting Championship</v>
      </c>
      <c r="D1" s="59" t="s">
        <v>0</v>
      </c>
      <c r="E1" s="59" t="s">
        <v>168</v>
      </c>
      <c r="G1" s="15"/>
      <c r="H1" s="4"/>
      <c r="I1" s="4"/>
      <c r="J1" s="4"/>
      <c r="K1" s="4"/>
      <c r="L1" s="4"/>
      <c r="T1" s="4"/>
      <c r="U1" s="4"/>
      <c r="V1" s="4"/>
      <c r="W1" s="15"/>
      <c r="AA1" s="4"/>
      <c r="AB1" s="4"/>
      <c r="AC1" s="4"/>
      <c r="AD1" s="4"/>
      <c r="AJ1" s="4"/>
      <c r="AK1" s="4"/>
      <c r="AL1" s="4"/>
      <c r="AM1" s="15"/>
      <c r="AQ1" s="4"/>
      <c r="AR1" s="4"/>
      <c r="AS1" s="4"/>
      <c r="AT1" s="54"/>
      <c r="BK1" s="6">
        <f ca="1">NOW()</f>
        <v>42940.379691087961</v>
      </c>
    </row>
    <row r="2" spans="1:66" ht="15.75" x14ac:dyDescent="0.25">
      <c r="A2" s="18"/>
      <c r="D2" s="59"/>
      <c r="E2" s="59" t="s">
        <v>166</v>
      </c>
      <c r="G2" s="15"/>
      <c r="W2" s="15"/>
      <c r="AM2" s="15"/>
      <c r="AT2" s="55"/>
      <c r="BK2" s="9">
        <f ca="1">NOW()</f>
        <v>42940.379691087961</v>
      </c>
    </row>
    <row r="3" spans="1:66" ht="15.75" x14ac:dyDescent="0.25">
      <c r="A3" s="177" t="str">
        <f>CompDetail!A3</f>
        <v>8 - 9 July 2017</v>
      </c>
      <c r="B3" s="178"/>
      <c r="D3" s="59"/>
      <c r="E3" s="59" t="s">
        <v>167</v>
      </c>
      <c r="F3" s="8" t="s">
        <v>49</v>
      </c>
      <c r="G3" s="15"/>
      <c r="H3" s="8"/>
      <c r="M3" s="7" t="s">
        <v>30</v>
      </c>
      <c r="T3" s="8" t="s">
        <v>49</v>
      </c>
      <c r="W3" s="15"/>
      <c r="AE3" s="7" t="s">
        <v>30</v>
      </c>
      <c r="AJ3" s="8" t="s">
        <v>49</v>
      </c>
      <c r="AM3" s="15"/>
      <c r="AU3" s="7" t="s">
        <v>30</v>
      </c>
    </row>
    <row r="4" spans="1:66" ht="15.75" x14ac:dyDescent="0.25">
      <c r="A4" s="18"/>
      <c r="D4" s="59"/>
      <c r="G4" s="15"/>
      <c r="W4" s="15"/>
      <c r="AM4" s="15"/>
    </row>
    <row r="5" spans="1:66" ht="15.75" x14ac:dyDescent="0.25">
      <c r="A5" s="18" t="s">
        <v>93</v>
      </c>
      <c r="B5" s="7"/>
      <c r="F5" s="7" t="s">
        <v>76</v>
      </c>
      <c r="G5" s="16"/>
      <c r="I5" s="7"/>
      <c r="M5" s="7" t="s">
        <v>76</v>
      </c>
      <c r="T5" s="7" t="s">
        <v>47</v>
      </c>
      <c r="W5" s="15"/>
      <c r="AE5" s="7" t="s">
        <v>75</v>
      </c>
      <c r="AJ5" s="7" t="s">
        <v>48</v>
      </c>
      <c r="AM5" s="15"/>
      <c r="AU5" s="7" t="s">
        <v>77</v>
      </c>
      <c r="BA5" s="7"/>
      <c r="BB5" s="7"/>
    </row>
    <row r="6" spans="1:66" ht="15.75" x14ac:dyDescent="0.25">
      <c r="A6" s="18" t="s">
        <v>82</v>
      </c>
      <c r="B6" s="7">
        <v>5</v>
      </c>
      <c r="F6" s="3" t="str">
        <f>E1</f>
        <v>A Deeks</v>
      </c>
      <c r="G6" s="15"/>
      <c r="M6" s="3" t="str">
        <f>E1</f>
        <v>A Deeks</v>
      </c>
      <c r="T6" s="3" t="str">
        <f>E2</f>
        <v>J Scott</v>
      </c>
      <c r="W6" s="15"/>
      <c r="AE6" s="3" t="str">
        <f>E2</f>
        <v>J Scott</v>
      </c>
      <c r="AI6" s="15"/>
      <c r="AJ6" s="3" t="str">
        <f>E3</f>
        <v>J Leadbetter</v>
      </c>
      <c r="AM6" s="15"/>
      <c r="AU6" s="3" t="str">
        <f>E3</f>
        <v>J Leadbetter</v>
      </c>
      <c r="BH6" s="7" t="s">
        <v>31</v>
      </c>
    </row>
    <row r="7" spans="1:66" x14ac:dyDescent="0.25">
      <c r="F7" s="3" t="s">
        <v>53</v>
      </c>
      <c r="K7" s="4"/>
      <c r="L7" s="17"/>
      <c r="M7" s="31"/>
      <c r="N7" s="31"/>
      <c r="O7" s="31"/>
      <c r="P7" s="31"/>
      <c r="Q7" s="19"/>
      <c r="S7" s="15"/>
      <c r="U7" s="4"/>
      <c r="V7" s="4"/>
      <c r="W7" s="4"/>
      <c r="X7" s="4"/>
      <c r="Y7" s="4"/>
      <c r="Z7" s="4"/>
      <c r="AA7" s="4"/>
      <c r="AB7" s="4"/>
      <c r="AC7" s="4"/>
      <c r="AD7" s="17"/>
      <c r="AE7" s="7"/>
      <c r="AG7" s="3" t="s">
        <v>29</v>
      </c>
      <c r="AH7" s="3" t="s">
        <v>32</v>
      </c>
      <c r="AI7" s="15"/>
      <c r="AK7" s="4"/>
      <c r="AL7" s="4"/>
      <c r="AM7" s="4"/>
      <c r="AN7" s="4"/>
      <c r="AO7" s="4"/>
      <c r="AP7" s="4"/>
      <c r="AQ7" s="4"/>
      <c r="AR7" s="4"/>
      <c r="AS7" s="4"/>
      <c r="BB7" s="3" t="s">
        <v>74</v>
      </c>
      <c r="BD7" s="19" t="s">
        <v>79</v>
      </c>
      <c r="BF7" s="7" t="s">
        <v>80</v>
      </c>
      <c r="BJ7" s="27" t="s">
        <v>81</v>
      </c>
      <c r="BK7" s="26"/>
    </row>
    <row r="8" spans="1:66" s="31" customFormat="1" x14ac:dyDescent="0.25">
      <c r="A8" s="44" t="s">
        <v>51</v>
      </c>
      <c r="B8" s="44" t="s">
        <v>52</v>
      </c>
      <c r="C8" s="44" t="s">
        <v>53</v>
      </c>
      <c r="D8" s="44" t="s">
        <v>54</v>
      </c>
      <c r="E8" s="44" t="s">
        <v>55</v>
      </c>
      <c r="F8" s="45" t="s">
        <v>16</v>
      </c>
      <c r="G8" s="45" t="s">
        <v>17</v>
      </c>
      <c r="H8" s="45" t="s">
        <v>18</v>
      </c>
      <c r="I8" s="45" t="s">
        <v>19</v>
      </c>
      <c r="J8" s="45" t="s">
        <v>20</v>
      </c>
      <c r="K8" s="45" t="s">
        <v>53</v>
      </c>
      <c r="L8" s="138"/>
      <c r="M8" s="45" t="s">
        <v>16</v>
      </c>
      <c r="N8" s="45" t="s">
        <v>17</v>
      </c>
      <c r="O8" s="45" t="s">
        <v>18</v>
      </c>
      <c r="P8" s="45" t="s">
        <v>19</v>
      </c>
      <c r="Q8" s="45" t="s">
        <v>20</v>
      </c>
      <c r="R8" s="45" t="s">
        <v>53</v>
      </c>
      <c r="S8" s="139"/>
      <c r="T8" s="44" t="s">
        <v>56</v>
      </c>
      <c r="U8" s="44" t="s">
        <v>57</v>
      </c>
      <c r="V8" s="44" t="s">
        <v>36</v>
      </c>
      <c r="W8" s="44" t="s">
        <v>110</v>
      </c>
      <c r="X8" s="44" t="s">
        <v>111</v>
      </c>
      <c r="Y8" s="44" t="s">
        <v>112</v>
      </c>
      <c r="Z8" s="44" t="s">
        <v>58</v>
      </c>
      <c r="AA8" s="44" t="s">
        <v>109</v>
      </c>
      <c r="AB8" s="44" t="s">
        <v>65</v>
      </c>
      <c r="AC8" s="44" t="s">
        <v>64</v>
      </c>
      <c r="AD8" s="138"/>
      <c r="AE8" s="44" t="s">
        <v>63</v>
      </c>
      <c r="AF8" s="44" t="s">
        <v>32</v>
      </c>
      <c r="AG8" s="44" t="s">
        <v>28</v>
      </c>
      <c r="AH8" s="44" t="s">
        <v>34</v>
      </c>
      <c r="AI8" s="142"/>
      <c r="AJ8" s="44" t="s">
        <v>56</v>
      </c>
      <c r="AK8" s="44" t="s">
        <v>57</v>
      </c>
      <c r="AL8" s="44" t="s">
        <v>36</v>
      </c>
      <c r="AM8" s="44" t="s">
        <v>110</v>
      </c>
      <c r="AN8" s="44" t="s">
        <v>111</v>
      </c>
      <c r="AO8" s="44" t="s">
        <v>112</v>
      </c>
      <c r="AP8" s="44" t="s">
        <v>58</v>
      </c>
      <c r="AQ8" s="44" t="s">
        <v>109</v>
      </c>
      <c r="AR8" s="44" t="s">
        <v>65</v>
      </c>
      <c r="AS8" s="44" t="s">
        <v>64</v>
      </c>
      <c r="AT8" s="48"/>
      <c r="AU8" s="45" t="s">
        <v>21</v>
      </c>
      <c r="AV8" s="45" t="s">
        <v>22</v>
      </c>
      <c r="AW8" s="45" t="s">
        <v>23</v>
      </c>
      <c r="AX8" s="45" t="s">
        <v>24</v>
      </c>
      <c r="AY8" s="45" t="s">
        <v>25</v>
      </c>
      <c r="AZ8" s="45" t="s">
        <v>60</v>
      </c>
      <c r="BA8" s="44" t="s">
        <v>45</v>
      </c>
      <c r="BB8" s="44" t="s">
        <v>34</v>
      </c>
      <c r="BC8" s="48"/>
      <c r="BD8" s="33" t="s">
        <v>59</v>
      </c>
      <c r="BE8" s="48"/>
      <c r="BF8" s="141" t="s">
        <v>59</v>
      </c>
      <c r="BG8" s="47"/>
      <c r="BH8" s="141" t="s">
        <v>26</v>
      </c>
      <c r="BI8" s="141" t="s">
        <v>27</v>
      </c>
      <c r="BJ8" s="141" t="s">
        <v>59</v>
      </c>
      <c r="BK8" s="141" t="s">
        <v>62</v>
      </c>
      <c r="BL8" s="44"/>
      <c r="BM8" s="44"/>
      <c r="BN8" s="44"/>
    </row>
    <row r="9" spans="1:66" s="31" customFormat="1" x14ac:dyDescent="0.25">
      <c r="F9" s="26"/>
      <c r="G9" s="26"/>
      <c r="H9" s="26"/>
      <c r="I9" s="26"/>
      <c r="J9" s="26"/>
      <c r="K9" s="26"/>
      <c r="L9" s="10"/>
      <c r="M9" s="26"/>
      <c r="N9" s="26"/>
      <c r="O9" s="26"/>
      <c r="P9" s="26"/>
      <c r="Q9" s="26"/>
      <c r="R9" s="26"/>
      <c r="S9" s="28"/>
      <c r="AD9" s="10"/>
      <c r="AI9" s="25"/>
      <c r="AT9" s="17"/>
      <c r="AU9" s="26"/>
      <c r="AV9" s="26"/>
      <c r="AW9" s="26"/>
      <c r="AX9" s="26"/>
      <c r="AY9" s="26"/>
      <c r="AZ9" s="26"/>
      <c r="BC9" s="17"/>
      <c r="BD9" s="19"/>
      <c r="BE9" s="17"/>
      <c r="BF9" s="27"/>
      <c r="BG9" s="49"/>
      <c r="BH9" s="27"/>
      <c r="BI9" s="27"/>
      <c r="BJ9" s="27"/>
      <c r="BK9" s="27"/>
    </row>
    <row r="10" spans="1:66" x14ac:dyDescent="0.25">
      <c r="A10" s="1">
        <v>10</v>
      </c>
      <c r="B10" s="1" t="s">
        <v>172</v>
      </c>
      <c r="C10" s="1" t="s">
        <v>154</v>
      </c>
      <c r="D10" s="1" t="s">
        <v>155</v>
      </c>
      <c r="E10" s="1" t="s">
        <v>161</v>
      </c>
      <c r="F10" s="46">
        <v>6.3</v>
      </c>
      <c r="G10" s="46">
        <v>6</v>
      </c>
      <c r="H10" s="46">
        <v>5.9</v>
      </c>
      <c r="I10" s="46">
        <v>6.5</v>
      </c>
      <c r="J10" s="46">
        <v>8.5</v>
      </c>
      <c r="K10" s="13">
        <f t="shared" ref="K10" si="0">SUM((F10*0.3),(G10*0.25),(H10*0.25),(I10*0.15),(J10*0.05))</f>
        <v>6.2649999999999997</v>
      </c>
      <c r="L10" s="5"/>
      <c r="M10" s="46">
        <v>5.5</v>
      </c>
      <c r="N10" s="46">
        <v>5.5</v>
      </c>
      <c r="O10" s="46">
        <v>5.8</v>
      </c>
      <c r="P10" s="46">
        <v>4.8</v>
      </c>
      <c r="Q10" s="46">
        <v>8.5</v>
      </c>
      <c r="R10" s="13">
        <f t="shared" ref="R10" si="1">SUM((M10*0.1),(N10*0.1),(O10*0.3),(P10*0.3),(Q10*0.2))</f>
        <v>5.9799999999999995</v>
      </c>
      <c r="S10" s="21"/>
      <c r="T10" s="46">
        <v>3</v>
      </c>
      <c r="U10" s="46">
        <v>6</v>
      </c>
      <c r="V10" s="46">
        <v>5.5</v>
      </c>
      <c r="W10" s="46">
        <v>5.5</v>
      </c>
      <c r="X10" s="46">
        <v>5.2</v>
      </c>
      <c r="Y10" s="46">
        <v>5</v>
      </c>
      <c r="Z10" s="46">
        <v>6</v>
      </c>
      <c r="AA10" s="46">
        <v>6.5</v>
      </c>
      <c r="AB10" s="12">
        <f t="shared" ref="AB10" si="2">SUM(T10:AA10)</f>
        <v>42.7</v>
      </c>
      <c r="AC10" s="13">
        <f t="shared" ref="AC10" si="3">AB10/8</f>
        <v>5.3375000000000004</v>
      </c>
      <c r="AD10" s="5"/>
      <c r="AE10" s="46">
        <v>7.3</v>
      </c>
      <c r="AF10" s="13">
        <f t="shared" ref="AF10" si="4">AE10</f>
        <v>7.3</v>
      </c>
      <c r="AG10" s="24"/>
      <c r="AH10" s="13">
        <f t="shared" ref="AH10" si="5">AF10-AG10</f>
        <v>7.3</v>
      </c>
      <c r="AI10" s="21"/>
      <c r="AJ10" s="46">
        <v>5.5</v>
      </c>
      <c r="AK10" s="46">
        <v>5.6</v>
      </c>
      <c r="AL10" s="46">
        <v>6</v>
      </c>
      <c r="AM10" s="46">
        <v>6.6</v>
      </c>
      <c r="AN10" s="46">
        <v>3</v>
      </c>
      <c r="AO10" s="46">
        <v>5</v>
      </c>
      <c r="AP10" s="46">
        <v>0</v>
      </c>
      <c r="AQ10" s="46">
        <v>5.8</v>
      </c>
      <c r="AR10" s="12">
        <f t="shared" ref="AR10" si="6">SUM(AJ10:AQ10)</f>
        <v>37.5</v>
      </c>
      <c r="AS10" s="13">
        <f t="shared" ref="AS10" si="7">AR10/8</f>
        <v>4.6875</v>
      </c>
      <c r="AU10" s="46">
        <v>6</v>
      </c>
      <c r="AV10" s="46">
        <v>6</v>
      </c>
      <c r="AW10" s="46">
        <v>6</v>
      </c>
      <c r="AX10" s="46">
        <v>3</v>
      </c>
      <c r="AY10" s="46">
        <v>3</v>
      </c>
      <c r="AZ10" s="13">
        <f t="shared" ref="AZ10" si="8">SUM((AU10*0.2),(AV10*0.15),(AW10*0.25),(AX10*0.2),(AY10*0.2))</f>
        <v>4.8000000000000007</v>
      </c>
      <c r="BA10" s="24"/>
      <c r="BB10" s="13">
        <f t="shared" ref="BB10" si="9">AZ10-BA10</f>
        <v>4.8000000000000007</v>
      </c>
      <c r="BD10" s="14">
        <f t="shared" ref="BD10" si="10">SUM((K10*0.25)+(AC10*0.375)+(AS10*0.375))</f>
        <v>5.3256250000000005</v>
      </c>
      <c r="BE10" s="23"/>
      <c r="BF10" s="14">
        <f t="shared" ref="BF10" si="11">SUM((R10*0.25),(AH10*0.5),(BB10*0.25))</f>
        <v>6.3449999999999998</v>
      </c>
      <c r="BH10" s="13">
        <f t="shared" ref="BH10" si="12">BD10</f>
        <v>5.3256250000000005</v>
      </c>
      <c r="BI10" s="13">
        <f t="shared" ref="BI10" si="13">BF10</f>
        <v>6.3449999999999998</v>
      </c>
      <c r="BJ10" s="29">
        <f t="shared" ref="BJ10" si="14">AVERAGE(BH10:BI10)</f>
        <v>5.8353125000000006</v>
      </c>
      <c r="BK10" s="30">
        <f>RANK(BJ10,BJ$10:BJ$10)</f>
        <v>1</v>
      </c>
    </row>
    <row r="11" spans="1:66" x14ac:dyDescent="0.25">
      <c r="A11" s="1">
        <v>23</v>
      </c>
      <c r="B11" s="1" t="s">
        <v>173</v>
      </c>
      <c r="C11" s="1" t="s">
        <v>175</v>
      </c>
      <c r="D11" s="1" t="s">
        <v>176</v>
      </c>
      <c r="E11" s="1" t="s">
        <v>174</v>
      </c>
      <c r="F11" s="46">
        <v>6.4</v>
      </c>
      <c r="G11" s="46">
        <v>5.8</v>
      </c>
      <c r="H11" s="46">
        <v>6</v>
      </c>
      <c r="I11" s="46">
        <v>6</v>
      </c>
      <c r="J11" s="46">
        <v>6</v>
      </c>
      <c r="K11" s="13">
        <f t="shared" ref="K11:K12" si="15">SUM((F11*0.3),(G11*0.25),(H11*0.25),(I11*0.15),(J11*0.05))</f>
        <v>6.0699999999999994</v>
      </c>
      <c r="L11" s="5"/>
      <c r="M11" s="46">
        <v>5.3</v>
      </c>
      <c r="N11" s="46">
        <v>5.3</v>
      </c>
      <c r="O11" s="46">
        <v>6</v>
      </c>
      <c r="P11" s="46">
        <v>5.2</v>
      </c>
      <c r="Q11" s="46">
        <v>6</v>
      </c>
      <c r="R11" s="13">
        <f t="shared" ref="R11:R12" si="16">SUM((M11*0.1),(N11*0.1),(O11*0.3),(P11*0.3),(Q11*0.2))</f>
        <v>5.62</v>
      </c>
      <c r="S11" s="21"/>
      <c r="T11" s="46">
        <v>4.5</v>
      </c>
      <c r="U11" s="46">
        <v>5.2</v>
      </c>
      <c r="V11" s="46">
        <v>4.5</v>
      </c>
      <c r="W11" s="46">
        <v>5.5</v>
      </c>
      <c r="X11" s="46">
        <v>5</v>
      </c>
      <c r="Y11" s="46">
        <v>4.8</v>
      </c>
      <c r="Z11" s="46">
        <v>0</v>
      </c>
      <c r="AA11" s="46">
        <v>5.5</v>
      </c>
      <c r="AB11" s="12">
        <f t="shared" ref="AB11:AB12" si="17">SUM(T11:AA11)</f>
        <v>35</v>
      </c>
      <c r="AC11" s="13">
        <f t="shared" ref="AC11:AC12" si="18">AB11/8</f>
        <v>4.375</v>
      </c>
      <c r="AD11" s="5"/>
      <c r="AE11" s="46">
        <v>5.5</v>
      </c>
      <c r="AF11" s="13">
        <f t="shared" ref="AF11:AF12" si="19">AE11</f>
        <v>5.5</v>
      </c>
      <c r="AG11" s="24"/>
      <c r="AH11" s="13">
        <f t="shared" ref="AH11:AH12" si="20">AF11-AG11</f>
        <v>5.5</v>
      </c>
      <c r="AI11" s="21"/>
      <c r="AJ11" s="46">
        <v>4.5</v>
      </c>
      <c r="AK11" s="46">
        <v>5</v>
      </c>
      <c r="AL11" s="46">
        <v>4.5</v>
      </c>
      <c r="AM11" s="46">
        <v>5.5</v>
      </c>
      <c r="AN11" s="46">
        <v>5.5</v>
      </c>
      <c r="AO11" s="46">
        <v>5.5</v>
      </c>
      <c r="AP11" s="46">
        <v>0</v>
      </c>
      <c r="AQ11" s="46">
        <v>3</v>
      </c>
      <c r="AR11" s="12">
        <f t="shared" ref="AR11:AR12" si="21">SUM(AJ11:AQ11)</f>
        <v>33.5</v>
      </c>
      <c r="AS11" s="13">
        <f t="shared" ref="AS11:AS12" si="22">AR11/8</f>
        <v>4.1875</v>
      </c>
      <c r="AU11" s="46">
        <v>5.5</v>
      </c>
      <c r="AV11" s="46">
        <v>5</v>
      </c>
      <c r="AW11" s="46">
        <v>5</v>
      </c>
      <c r="AX11" s="46">
        <v>3</v>
      </c>
      <c r="AY11" s="46">
        <v>3</v>
      </c>
      <c r="AZ11" s="13">
        <f t="shared" ref="AZ11:AZ12" si="23">SUM((AU11*0.2),(AV11*0.15),(AW11*0.25),(AX11*0.2),(AY11*0.2))</f>
        <v>4.3000000000000007</v>
      </c>
      <c r="BA11" s="24"/>
      <c r="BB11" s="13">
        <f t="shared" ref="BB11:BB12" si="24">AZ11-BA11</f>
        <v>4.3000000000000007</v>
      </c>
      <c r="BD11" s="14">
        <f t="shared" ref="BD11:BD12" si="25">SUM((K11*0.25)+(AC11*0.375)+(AS11*0.375))</f>
        <v>4.7284375000000001</v>
      </c>
      <c r="BE11" s="23"/>
      <c r="BF11" s="14">
        <f t="shared" ref="BF11:BF12" si="26">SUM((R11*0.25),(AH11*0.5),(BB11*0.25))</f>
        <v>5.23</v>
      </c>
      <c r="BH11" s="13">
        <f t="shared" ref="BH11:BH12" si="27">BD11</f>
        <v>4.7284375000000001</v>
      </c>
      <c r="BI11" s="13">
        <f t="shared" ref="BI11:BI12" si="28">BF11</f>
        <v>5.23</v>
      </c>
      <c r="BJ11" s="29">
        <f t="shared" ref="BJ11:BJ12" si="29">AVERAGE(BH11:BI11)</f>
        <v>4.9792187500000002</v>
      </c>
      <c r="BK11" s="30">
        <v>3</v>
      </c>
    </row>
    <row r="12" spans="1:66" x14ac:dyDescent="0.25">
      <c r="A12" s="1">
        <v>28</v>
      </c>
      <c r="B12" s="1" t="s">
        <v>163</v>
      </c>
      <c r="C12" s="1" t="s">
        <v>157</v>
      </c>
      <c r="D12" s="1" t="s">
        <v>158</v>
      </c>
      <c r="E12" s="1" t="s">
        <v>156</v>
      </c>
      <c r="F12" s="46">
        <v>5.8</v>
      </c>
      <c r="G12" s="46">
        <v>6</v>
      </c>
      <c r="H12" s="46">
        <v>6.5</v>
      </c>
      <c r="I12" s="46">
        <v>6.3</v>
      </c>
      <c r="J12" s="46">
        <v>6</v>
      </c>
      <c r="K12" s="13">
        <f t="shared" si="15"/>
        <v>6.11</v>
      </c>
      <c r="L12" s="5"/>
      <c r="M12" s="46">
        <v>6.8</v>
      </c>
      <c r="N12" s="46">
        <v>6.5</v>
      </c>
      <c r="O12" s="46">
        <v>5.2</v>
      </c>
      <c r="P12" s="46">
        <v>5.0999999999999996</v>
      </c>
      <c r="Q12" s="46">
        <v>6</v>
      </c>
      <c r="R12" s="13">
        <f t="shared" si="16"/>
        <v>5.62</v>
      </c>
      <c r="S12" s="21"/>
      <c r="T12" s="46">
        <v>0</v>
      </c>
      <c r="U12" s="46">
        <v>5.5</v>
      </c>
      <c r="V12" s="46">
        <v>5</v>
      </c>
      <c r="W12" s="46">
        <v>4.5</v>
      </c>
      <c r="X12" s="46">
        <v>4.5</v>
      </c>
      <c r="Y12" s="46">
        <v>4.8</v>
      </c>
      <c r="Z12" s="46">
        <v>5</v>
      </c>
      <c r="AA12" s="46">
        <v>4.5</v>
      </c>
      <c r="AB12" s="12">
        <f t="shared" si="17"/>
        <v>33.799999999999997</v>
      </c>
      <c r="AC12" s="13">
        <f t="shared" si="18"/>
        <v>4.2249999999999996</v>
      </c>
      <c r="AD12" s="5"/>
      <c r="AE12" s="46">
        <v>6.6</v>
      </c>
      <c r="AF12" s="13">
        <f t="shared" si="19"/>
        <v>6.6</v>
      </c>
      <c r="AG12" s="24"/>
      <c r="AH12" s="13">
        <f t="shared" si="20"/>
        <v>6.6</v>
      </c>
      <c r="AI12" s="21"/>
      <c r="AJ12" s="46">
        <v>5.5</v>
      </c>
      <c r="AK12" s="46">
        <v>4</v>
      </c>
      <c r="AL12" s="46">
        <v>5.6</v>
      </c>
      <c r="AM12" s="46">
        <v>5.5</v>
      </c>
      <c r="AN12" s="46">
        <v>5</v>
      </c>
      <c r="AO12" s="46">
        <v>5</v>
      </c>
      <c r="AP12" s="46">
        <v>4.5</v>
      </c>
      <c r="AQ12" s="46">
        <v>5</v>
      </c>
      <c r="AR12" s="12">
        <f t="shared" si="21"/>
        <v>40.1</v>
      </c>
      <c r="AS12" s="13">
        <f t="shared" si="22"/>
        <v>5.0125000000000002</v>
      </c>
      <c r="AU12" s="46">
        <v>6.5</v>
      </c>
      <c r="AV12" s="46">
        <v>6</v>
      </c>
      <c r="AW12" s="46">
        <v>6.5</v>
      </c>
      <c r="AX12" s="46">
        <v>4</v>
      </c>
      <c r="AY12" s="46">
        <v>4</v>
      </c>
      <c r="AZ12" s="13">
        <f t="shared" si="23"/>
        <v>5.4249999999999998</v>
      </c>
      <c r="BA12" s="24"/>
      <c r="BB12" s="13">
        <f t="shared" si="24"/>
        <v>5.4249999999999998</v>
      </c>
      <c r="BD12" s="14">
        <f t="shared" si="25"/>
        <v>4.9915625000000006</v>
      </c>
      <c r="BE12" s="23"/>
      <c r="BF12" s="14">
        <f t="shared" si="26"/>
        <v>6.0612500000000002</v>
      </c>
      <c r="BH12" s="13">
        <f t="shared" si="27"/>
        <v>4.9915625000000006</v>
      </c>
      <c r="BI12" s="13">
        <f t="shared" si="28"/>
        <v>6.0612500000000002</v>
      </c>
      <c r="BJ12" s="29">
        <f t="shared" si="29"/>
        <v>5.5264062500000009</v>
      </c>
      <c r="BK12" s="30">
        <v>2</v>
      </c>
    </row>
    <row r="13" spans="1:66" ht="18.75" x14ac:dyDescent="0.3">
      <c r="A13" s="57"/>
      <c r="B13"/>
      <c r="C13"/>
      <c r="D13"/>
      <c r="E13"/>
      <c r="F13" s="37"/>
    </row>
    <row r="14" spans="1:66" x14ac:dyDescent="0.25">
      <c r="A14" s="57"/>
      <c r="B14"/>
      <c r="C14"/>
      <c r="D14"/>
      <c r="E14"/>
    </row>
    <row r="15" spans="1:66" ht="18.75" x14ac:dyDescent="0.3">
      <c r="A15" s="37"/>
    </row>
    <row r="16" spans="1:66" ht="18.75" x14ac:dyDescent="0.3">
      <c r="A16" s="37"/>
    </row>
    <row r="17" spans="1:10" ht="18.75" x14ac:dyDescent="0.3">
      <c r="A17" s="37"/>
      <c r="B17" s="40"/>
      <c r="C17" s="35"/>
      <c r="D17" s="40"/>
      <c r="E17" s="41"/>
      <c r="F17" s="41"/>
    </row>
    <row r="19" spans="1:10" x14ac:dyDescent="0.25">
      <c r="F19" s="1"/>
      <c r="H19" s="1"/>
      <c r="J19" s="1"/>
    </row>
    <row r="20" spans="1:10" x14ac:dyDescent="0.25">
      <c r="F20" s="1"/>
      <c r="H20" s="1"/>
      <c r="J20" s="1"/>
    </row>
    <row r="21" spans="1:10" x14ac:dyDescent="0.25">
      <c r="F21" s="1"/>
      <c r="H21" s="1"/>
      <c r="J21" s="1"/>
    </row>
  </sheetData>
  <sortState ref="A10:BK10">
    <sortCondition descending="1" ref="BJ10"/>
  </sortState>
  <mergeCells count="1">
    <mergeCell ref="A3:B3"/>
  </mergeCells>
  <pageMargins left="0.75" right="0.75" top="1" bottom="1" header="0.5" footer="0.5"/>
  <pageSetup paperSize="9" scale="98" orientation="landscape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28"/>
  <sheetViews>
    <sheetView workbookViewId="0">
      <pane xSplit="2" ySplit="4" topLeftCell="AR5" activePane="bottomRight" state="frozen"/>
      <selection pane="topRight" activeCell="C1" sqref="C1"/>
      <selection pane="bottomLeft" activeCell="A5" sqref="A5"/>
      <selection pane="bottomRight" activeCell="AZ11" sqref="AZ11"/>
    </sheetView>
  </sheetViews>
  <sheetFormatPr defaultColWidth="9.140625" defaultRowHeight="15" x14ac:dyDescent="0.25"/>
  <cols>
    <col min="1" max="1" width="5.42578125" style="3" customWidth="1"/>
    <col min="2" max="2" width="17.28515625" style="3" customWidth="1"/>
    <col min="3" max="3" width="18.5703125" style="3" customWidth="1"/>
    <col min="4" max="4" width="15.28515625" style="3" customWidth="1"/>
    <col min="5" max="5" width="12.28515625" style="3" customWidth="1"/>
    <col min="6" max="10" width="5.28515625" style="3" customWidth="1"/>
    <col min="11" max="11" width="8.7109375" style="3" customWidth="1"/>
    <col min="12" max="12" width="3.28515625" style="3" customWidth="1"/>
    <col min="13" max="17" width="5.7109375" style="3" customWidth="1"/>
    <col min="18" max="18" width="9.140625" style="3"/>
    <col min="19" max="19" width="3.28515625" style="3" customWidth="1"/>
    <col min="20" max="21" width="5.7109375" style="3" customWidth="1"/>
    <col min="22" max="22" width="6.28515625" style="3" customWidth="1"/>
    <col min="23" max="23" width="6.7109375" style="3" customWidth="1"/>
    <col min="24" max="28" width="5.7109375" style="3" customWidth="1"/>
    <col min="29" max="29" width="7.140625" style="3" customWidth="1"/>
    <col min="30" max="30" width="3.28515625" style="3" customWidth="1"/>
    <col min="31" max="31" width="5.7109375" style="3" customWidth="1"/>
    <col min="32" max="32" width="9.85546875" style="3" customWidth="1"/>
    <col min="33" max="33" width="7" style="3" customWidth="1"/>
    <col min="34" max="34" width="11" style="3" customWidth="1"/>
    <col min="35" max="35" width="3.42578125" style="15" customWidth="1"/>
    <col min="36" max="45" width="5.7109375" style="15" customWidth="1"/>
    <col min="46" max="46" width="3.28515625" style="15" customWidth="1"/>
    <col min="47" max="52" width="5.7109375" style="15" customWidth="1"/>
    <col min="53" max="53" width="10.5703125" style="15" customWidth="1"/>
    <col min="54" max="54" width="7.85546875" style="3" customWidth="1"/>
    <col min="55" max="55" width="2.7109375" style="15" customWidth="1"/>
    <col min="56" max="56" width="10.42578125" style="3" customWidth="1"/>
    <col min="57" max="57" width="2.7109375" style="15" customWidth="1"/>
    <col min="58" max="58" width="9.140625" style="3"/>
    <col min="59" max="59" width="2.28515625" style="3" customWidth="1"/>
    <col min="60" max="60" width="9.140625" style="3"/>
    <col min="61" max="61" width="13.28515625" style="3" customWidth="1"/>
    <col min="62" max="62" width="9.140625" style="3"/>
    <col min="63" max="63" width="11" style="3" customWidth="1"/>
    <col min="64" max="16384" width="9.140625" style="3"/>
  </cols>
  <sheetData>
    <row r="1" spans="1:68" ht="15.75" x14ac:dyDescent="0.25">
      <c r="A1" s="104" t="str">
        <f>CompDetail!A1</f>
        <v>QLD State Vaulting Championship</v>
      </c>
      <c r="D1" s="59" t="s">
        <v>0</v>
      </c>
      <c r="E1" s="59" t="s">
        <v>167</v>
      </c>
      <c r="G1" s="15"/>
      <c r="H1" s="4"/>
      <c r="I1" s="4"/>
      <c r="J1" s="4"/>
      <c r="K1" s="4"/>
      <c r="L1" s="4"/>
      <c r="T1" s="4"/>
      <c r="U1" s="4"/>
      <c r="V1" s="4"/>
      <c r="W1" s="15"/>
      <c r="Z1" s="4"/>
      <c r="AA1" s="4"/>
      <c r="AB1" s="4"/>
      <c r="AC1" s="4"/>
      <c r="AD1" s="4"/>
      <c r="AI1" s="3"/>
      <c r="AJ1" s="4"/>
      <c r="AK1" s="4"/>
      <c r="AL1" s="4"/>
      <c r="AN1" s="3"/>
      <c r="AO1" s="3"/>
      <c r="AP1" s="3"/>
      <c r="AQ1" s="4"/>
      <c r="AR1" s="4"/>
      <c r="AS1" s="4"/>
      <c r="AT1" s="54"/>
      <c r="AU1" s="3"/>
      <c r="AV1" s="3"/>
      <c r="AW1" s="3"/>
      <c r="AX1" s="3"/>
      <c r="AY1" s="3"/>
      <c r="AZ1" s="3"/>
      <c r="BA1" s="3"/>
      <c r="BG1" s="15"/>
      <c r="BK1" s="6">
        <f ca="1">NOW()</f>
        <v>42940.379691087961</v>
      </c>
    </row>
    <row r="2" spans="1:68" ht="15.75" x14ac:dyDescent="0.25">
      <c r="A2" s="18"/>
      <c r="D2" s="59"/>
      <c r="E2" s="59" t="s">
        <v>168</v>
      </c>
      <c r="G2" s="15"/>
      <c r="W2" s="15"/>
      <c r="AI2" s="3"/>
      <c r="AJ2" s="3"/>
      <c r="AK2" s="3"/>
      <c r="AL2" s="3"/>
      <c r="AN2" s="3"/>
      <c r="AO2" s="3"/>
      <c r="AP2" s="3"/>
      <c r="AQ2" s="3"/>
      <c r="AR2" s="3"/>
      <c r="AS2" s="3"/>
      <c r="AT2" s="55"/>
      <c r="AU2" s="3"/>
      <c r="AV2" s="3"/>
      <c r="AW2" s="3"/>
      <c r="AX2" s="3"/>
      <c r="AY2" s="3"/>
      <c r="AZ2" s="3"/>
      <c r="BA2" s="3"/>
      <c r="BG2" s="15"/>
      <c r="BK2" s="9">
        <f ca="1">NOW()</f>
        <v>42940.379691087961</v>
      </c>
    </row>
    <row r="3" spans="1:68" ht="15.75" x14ac:dyDescent="0.25">
      <c r="A3" s="177" t="str">
        <f>CompDetail!A3</f>
        <v>8 - 9 July 2017</v>
      </c>
      <c r="B3" s="178"/>
      <c r="D3" s="59"/>
      <c r="E3" s="59" t="s">
        <v>166</v>
      </c>
      <c r="F3" s="8" t="s">
        <v>49</v>
      </c>
      <c r="G3" s="15"/>
      <c r="H3" s="8"/>
      <c r="M3" s="7" t="s">
        <v>30</v>
      </c>
      <c r="T3" s="8" t="s">
        <v>49</v>
      </c>
      <c r="W3" s="15"/>
      <c r="AE3" s="7" t="s">
        <v>30</v>
      </c>
      <c r="AF3" s="7"/>
      <c r="AG3" s="7"/>
      <c r="AH3" s="7"/>
      <c r="AI3" s="3"/>
      <c r="AJ3" s="8" t="s">
        <v>49</v>
      </c>
      <c r="AK3" s="3"/>
      <c r="AL3" s="3"/>
      <c r="AN3" s="3"/>
      <c r="AO3" s="3"/>
      <c r="AP3" s="3"/>
      <c r="AQ3" s="3"/>
      <c r="AR3" s="3"/>
      <c r="AS3" s="3"/>
      <c r="AU3" s="7" t="s">
        <v>30</v>
      </c>
      <c r="AV3" s="3"/>
      <c r="AW3" s="3"/>
      <c r="AX3" s="3"/>
      <c r="AY3" s="3"/>
      <c r="AZ3" s="3"/>
      <c r="BA3" s="3"/>
      <c r="BG3" s="15"/>
    </row>
    <row r="4" spans="1:68" ht="15.75" x14ac:dyDescent="0.25">
      <c r="A4" s="18"/>
      <c r="D4" s="59"/>
      <c r="G4" s="15"/>
      <c r="W4" s="15"/>
      <c r="AI4" s="3"/>
      <c r="AJ4" s="3"/>
      <c r="AK4" s="3"/>
      <c r="AL4" s="3"/>
      <c r="AN4" s="3"/>
      <c r="AO4" s="3"/>
      <c r="AP4" s="3"/>
      <c r="AQ4" s="3"/>
      <c r="AR4" s="3"/>
      <c r="AS4" s="3"/>
      <c r="AU4" s="3"/>
      <c r="AV4" s="3"/>
      <c r="AW4" s="3"/>
      <c r="AX4" s="3"/>
      <c r="AY4" s="3"/>
      <c r="AZ4" s="3"/>
      <c r="BA4" s="3"/>
      <c r="BG4" s="15"/>
    </row>
    <row r="5" spans="1:68" ht="15.75" x14ac:dyDescent="0.25">
      <c r="A5" s="18" t="s">
        <v>89</v>
      </c>
      <c r="B5" s="7"/>
      <c r="F5" s="7" t="s">
        <v>76</v>
      </c>
      <c r="G5" s="16"/>
      <c r="I5" s="7"/>
      <c r="M5" s="7" t="s">
        <v>76</v>
      </c>
      <c r="T5" s="7" t="s">
        <v>47</v>
      </c>
      <c r="W5" s="15"/>
      <c r="AE5" s="7" t="s">
        <v>75</v>
      </c>
      <c r="AF5" s="7"/>
      <c r="AG5" s="7"/>
      <c r="AH5" s="7"/>
      <c r="AI5" s="3"/>
      <c r="AJ5" s="7" t="s">
        <v>48</v>
      </c>
      <c r="AK5" s="3"/>
      <c r="AL5" s="3"/>
      <c r="AN5" s="3"/>
      <c r="AO5" s="3"/>
      <c r="AP5" s="3"/>
      <c r="AQ5" s="3"/>
      <c r="AR5" s="3"/>
      <c r="AS5" s="3"/>
      <c r="AU5" s="7" t="s">
        <v>77</v>
      </c>
      <c r="AV5" s="3"/>
      <c r="AW5" s="3"/>
      <c r="AX5" s="3"/>
      <c r="AY5" s="3"/>
      <c r="AZ5" s="3"/>
      <c r="BA5" s="7"/>
      <c r="BB5" s="7"/>
      <c r="BG5" s="15"/>
    </row>
    <row r="6" spans="1:68" ht="15.75" x14ac:dyDescent="0.25">
      <c r="A6" s="18" t="s">
        <v>82</v>
      </c>
      <c r="B6" s="7">
        <v>6</v>
      </c>
      <c r="F6" s="3" t="str">
        <f>E1</f>
        <v>J Leadbetter</v>
      </c>
      <c r="G6" s="15"/>
      <c r="M6" s="3" t="str">
        <f>E1</f>
        <v>J Leadbetter</v>
      </c>
      <c r="T6" s="3" t="str">
        <f>E2</f>
        <v>A Deeks</v>
      </c>
      <c r="W6" s="15"/>
      <c r="AE6" s="3" t="str">
        <f>E2</f>
        <v>A Deeks</v>
      </c>
      <c r="AJ6" s="3" t="str">
        <f>E3</f>
        <v>J Scott</v>
      </c>
      <c r="AK6" s="3"/>
      <c r="AL6" s="3"/>
      <c r="AN6" s="3"/>
      <c r="AO6" s="3"/>
      <c r="AP6" s="3"/>
      <c r="AQ6" s="3"/>
      <c r="AR6" s="3"/>
      <c r="AS6" s="3"/>
      <c r="AU6" s="3" t="str">
        <f>E3</f>
        <v>J Scott</v>
      </c>
      <c r="AV6" s="3"/>
      <c r="AW6" s="3"/>
      <c r="AX6" s="3"/>
      <c r="AY6" s="3"/>
      <c r="AZ6" s="3"/>
      <c r="BA6" s="3"/>
      <c r="BG6" s="15"/>
      <c r="BH6" s="7" t="s">
        <v>31</v>
      </c>
    </row>
    <row r="7" spans="1:68" x14ac:dyDescent="0.25">
      <c r="F7" s="31" t="s">
        <v>106</v>
      </c>
      <c r="K7" s="4"/>
      <c r="L7" s="17"/>
      <c r="M7" s="31" t="s">
        <v>106</v>
      </c>
      <c r="N7" s="31"/>
      <c r="O7" s="31"/>
      <c r="P7" s="31"/>
      <c r="Q7" s="19"/>
      <c r="S7" s="15"/>
      <c r="T7" s="3" t="s">
        <v>26</v>
      </c>
      <c r="U7" s="4"/>
      <c r="V7" s="4"/>
      <c r="W7" s="4"/>
      <c r="X7" s="4"/>
      <c r="Y7" s="4"/>
      <c r="Z7" s="4"/>
      <c r="AA7" s="4"/>
      <c r="AB7" s="4"/>
      <c r="AC7" s="4"/>
      <c r="AD7" s="17"/>
      <c r="AE7" s="7"/>
      <c r="AG7" s="3" t="s">
        <v>29</v>
      </c>
      <c r="AH7" s="3" t="s">
        <v>32</v>
      </c>
      <c r="AJ7" s="3"/>
      <c r="AK7" s="4"/>
      <c r="AL7" s="4"/>
      <c r="AM7" s="4"/>
      <c r="AN7" s="4"/>
      <c r="AO7" s="4"/>
      <c r="AP7" s="4"/>
      <c r="AQ7" s="4"/>
      <c r="AR7" s="4"/>
      <c r="AS7" s="4"/>
      <c r="AU7" s="3"/>
      <c r="AV7" s="3"/>
      <c r="AW7" s="3"/>
      <c r="AX7" s="3"/>
      <c r="AY7" s="3"/>
      <c r="AZ7" s="3"/>
      <c r="BA7" s="3"/>
      <c r="BB7" s="3" t="s">
        <v>74</v>
      </c>
      <c r="BD7" s="19" t="s">
        <v>79</v>
      </c>
      <c r="BF7" s="7" t="s">
        <v>80</v>
      </c>
      <c r="BG7" s="15"/>
      <c r="BJ7" s="27" t="s">
        <v>81</v>
      </c>
      <c r="BK7" s="26"/>
    </row>
    <row r="8" spans="1:68" s="31" customFormat="1" x14ac:dyDescent="0.25">
      <c r="A8" s="44" t="s">
        <v>51</v>
      </c>
      <c r="B8" s="44" t="s">
        <v>52</v>
      </c>
      <c r="C8" s="44" t="s">
        <v>53</v>
      </c>
      <c r="D8" s="44" t="s">
        <v>54</v>
      </c>
      <c r="E8" s="44" t="s">
        <v>55</v>
      </c>
      <c r="F8" s="45" t="s">
        <v>16</v>
      </c>
      <c r="G8" s="45" t="s">
        <v>17</v>
      </c>
      <c r="H8" s="45" t="s">
        <v>18</v>
      </c>
      <c r="I8" s="45" t="s">
        <v>19</v>
      </c>
      <c r="J8" s="45" t="s">
        <v>20</v>
      </c>
      <c r="K8" s="45" t="s">
        <v>53</v>
      </c>
      <c r="L8" s="138"/>
      <c r="M8" s="45" t="s">
        <v>16</v>
      </c>
      <c r="N8" s="45" t="s">
        <v>17</v>
      </c>
      <c r="O8" s="45" t="s">
        <v>18</v>
      </c>
      <c r="P8" s="45" t="s">
        <v>19</v>
      </c>
      <c r="Q8" s="45" t="s">
        <v>20</v>
      </c>
      <c r="R8" s="45" t="s">
        <v>53</v>
      </c>
      <c r="S8" s="139"/>
      <c r="T8" s="44" t="s">
        <v>56</v>
      </c>
      <c r="U8" s="44" t="s">
        <v>57</v>
      </c>
      <c r="V8" s="44" t="s">
        <v>36</v>
      </c>
      <c r="W8" s="44" t="s">
        <v>102</v>
      </c>
      <c r="X8" s="44" t="s">
        <v>103</v>
      </c>
      <c r="Y8" s="44" t="s">
        <v>104</v>
      </c>
      <c r="Z8" s="44" t="s">
        <v>58</v>
      </c>
      <c r="AA8" s="44" t="s">
        <v>105</v>
      </c>
      <c r="AB8" s="44" t="s">
        <v>65</v>
      </c>
      <c r="AC8" s="44" t="s">
        <v>64</v>
      </c>
      <c r="AD8" s="138"/>
      <c r="AE8" s="44" t="s">
        <v>63</v>
      </c>
      <c r="AF8" s="44" t="s">
        <v>32</v>
      </c>
      <c r="AG8" s="44" t="s">
        <v>28</v>
      </c>
      <c r="AH8" s="44" t="s">
        <v>34</v>
      </c>
      <c r="AI8" s="142"/>
      <c r="AJ8" s="44" t="s">
        <v>56</v>
      </c>
      <c r="AK8" s="44" t="s">
        <v>57</v>
      </c>
      <c r="AL8" s="44" t="s">
        <v>36</v>
      </c>
      <c r="AM8" s="44" t="s">
        <v>102</v>
      </c>
      <c r="AN8" s="44" t="s">
        <v>108</v>
      </c>
      <c r="AO8" s="44" t="s">
        <v>107</v>
      </c>
      <c r="AP8" s="44" t="s">
        <v>58</v>
      </c>
      <c r="AQ8" s="44" t="s">
        <v>109</v>
      </c>
      <c r="AR8" s="44" t="s">
        <v>65</v>
      </c>
      <c r="AS8" s="44" t="s">
        <v>64</v>
      </c>
      <c r="AT8" s="142"/>
      <c r="AU8" s="45" t="s">
        <v>21</v>
      </c>
      <c r="AV8" s="45" t="s">
        <v>22</v>
      </c>
      <c r="AW8" s="45" t="s">
        <v>23</v>
      </c>
      <c r="AX8" s="45" t="s">
        <v>24</v>
      </c>
      <c r="AY8" s="45" t="s">
        <v>25</v>
      </c>
      <c r="AZ8" s="45" t="s">
        <v>60</v>
      </c>
      <c r="BA8" s="44" t="s">
        <v>45</v>
      </c>
      <c r="BB8" s="44" t="s">
        <v>34</v>
      </c>
      <c r="BC8" s="142"/>
      <c r="BD8" s="33" t="s">
        <v>59</v>
      </c>
      <c r="BE8" s="48"/>
      <c r="BF8" s="141" t="s">
        <v>59</v>
      </c>
      <c r="BG8" s="47"/>
      <c r="BH8" s="141" t="s">
        <v>26</v>
      </c>
      <c r="BI8" s="141" t="s">
        <v>27</v>
      </c>
      <c r="BJ8" s="141" t="s">
        <v>59</v>
      </c>
      <c r="BK8" s="141" t="s">
        <v>62</v>
      </c>
      <c r="BL8" s="44"/>
      <c r="BM8" s="44"/>
      <c r="BN8" s="44"/>
      <c r="BO8" s="44"/>
      <c r="BP8" s="44"/>
    </row>
    <row r="9" spans="1:68" s="31" customFormat="1" x14ac:dyDescent="0.25">
      <c r="F9" s="26"/>
      <c r="G9" s="26"/>
      <c r="H9" s="26"/>
      <c r="I9" s="26"/>
      <c r="J9" s="26"/>
      <c r="K9" s="26"/>
      <c r="L9" s="10"/>
      <c r="M9" s="26"/>
      <c r="N9" s="26"/>
      <c r="O9" s="26"/>
      <c r="P9" s="26"/>
      <c r="Q9" s="26"/>
      <c r="R9" s="26"/>
      <c r="S9" s="28"/>
      <c r="AD9" s="10"/>
      <c r="AI9" s="25"/>
      <c r="AT9" s="25"/>
      <c r="AU9" s="26"/>
      <c r="AV9" s="26"/>
      <c r="AW9" s="26"/>
      <c r="AX9" s="26"/>
      <c r="AY9" s="26"/>
      <c r="AZ9" s="26"/>
      <c r="BC9" s="25"/>
      <c r="BD9" s="19"/>
      <c r="BE9" s="17"/>
      <c r="BF9" s="27"/>
      <c r="BG9" s="49"/>
      <c r="BH9" s="27"/>
      <c r="BI9" s="27"/>
      <c r="BJ9" s="27"/>
      <c r="BK9" s="27"/>
    </row>
    <row r="10" spans="1:68" x14ac:dyDescent="0.25">
      <c r="A10">
        <v>5</v>
      </c>
      <c r="B10" t="s">
        <v>159</v>
      </c>
      <c r="C10" t="s">
        <v>154</v>
      </c>
      <c r="D10" t="s">
        <v>155</v>
      </c>
      <c r="E10" t="s">
        <v>161</v>
      </c>
      <c r="F10" s="46">
        <v>5.5</v>
      </c>
      <c r="G10" s="46">
        <v>5.8</v>
      </c>
      <c r="H10" s="46">
        <v>6</v>
      </c>
      <c r="I10" s="46">
        <v>6</v>
      </c>
      <c r="J10" s="46">
        <v>8</v>
      </c>
      <c r="K10" s="13">
        <f>SUM((F10*0.1),(G10*0.1),(H10*0.3),(I10*0.3),(J10*0.2))</f>
        <v>6.33</v>
      </c>
      <c r="L10" s="5"/>
      <c r="M10" s="46">
        <v>5.5</v>
      </c>
      <c r="N10" s="46">
        <v>5.8</v>
      </c>
      <c r="O10" s="46">
        <v>6</v>
      </c>
      <c r="P10" s="46">
        <v>6</v>
      </c>
      <c r="Q10" s="46">
        <v>8</v>
      </c>
      <c r="R10" s="13">
        <f>SUM((M10*0.1),(N10*0.1),(O10*0.3),(P10*0.3),(Q10*0.2))</f>
        <v>6.33</v>
      </c>
      <c r="S10" s="21"/>
      <c r="T10" s="46">
        <v>5</v>
      </c>
      <c r="U10" s="46">
        <v>5.5</v>
      </c>
      <c r="V10" s="46">
        <v>6.5</v>
      </c>
      <c r="W10" s="46">
        <v>6.3</v>
      </c>
      <c r="X10" s="46">
        <v>5.5</v>
      </c>
      <c r="Y10" s="46">
        <v>5.5</v>
      </c>
      <c r="Z10" s="46">
        <v>5.5</v>
      </c>
      <c r="AA10" s="46">
        <v>4.8</v>
      </c>
      <c r="AB10" s="12">
        <f>SUM(T10:AA10)</f>
        <v>44.599999999999994</v>
      </c>
      <c r="AC10" s="13">
        <f>AB10/8</f>
        <v>5.5749999999999993</v>
      </c>
      <c r="AD10" s="5"/>
      <c r="AE10" s="46">
        <v>8</v>
      </c>
      <c r="AF10" s="13">
        <f>AE10</f>
        <v>8</v>
      </c>
      <c r="AG10" s="24"/>
      <c r="AH10" s="13">
        <f>AF10-AG10</f>
        <v>8</v>
      </c>
      <c r="AI10" s="21"/>
      <c r="AJ10" s="46">
        <v>5</v>
      </c>
      <c r="AK10" s="46">
        <v>6.2</v>
      </c>
      <c r="AL10" s="46">
        <v>6.5</v>
      </c>
      <c r="AM10" s="46">
        <v>6.5</v>
      </c>
      <c r="AN10" s="46">
        <v>5.5</v>
      </c>
      <c r="AO10" s="46">
        <v>5.8</v>
      </c>
      <c r="AP10" s="46">
        <v>6.2</v>
      </c>
      <c r="AQ10" s="46">
        <v>6</v>
      </c>
      <c r="AR10" s="12">
        <f>SUM(AJ10:AQ10)</f>
        <v>47.7</v>
      </c>
      <c r="AS10" s="13">
        <f>AR10/8</f>
        <v>5.9625000000000004</v>
      </c>
      <c r="AT10" s="21"/>
      <c r="AU10" s="46">
        <v>6.5</v>
      </c>
      <c r="AV10" s="46">
        <v>6</v>
      </c>
      <c r="AW10" s="46">
        <v>6</v>
      </c>
      <c r="AX10" s="46">
        <v>5.5</v>
      </c>
      <c r="AY10" s="46">
        <v>6</v>
      </c>
      <c r="AZ10" s="13">
        <f>SUM((AU10*0.2),(AV10*0.15),(AW10*0.25),(AX10*0.2),(AY10*0.2))</f>
        <v>6.0000000000000009</v>
      </c>
      <c r="BA10" s="24"/>
      <c r="BB10" s="13">
        <f>AZ10-BA10</f>
        <v>6.0000000000000009</v>
      </c>
      <c r="BC10" s="21"/>
      <c r="BD10" s="14">
        <f>SUM((K10*0.25)+(AC10*0.375)+(AS10*0.375))</f>
        <v>5.9090625000000001</v>
      </c>
      <c r="BE10" s="23"/>
      <c r="BF10" s="14">
        <f>SUM((R10*0.25),(AH10*0.5),(BB10*0.25))</f>
        <v>7.0824999999999996</v>
      </c>
      <c r="BG10" s="15"/>
      <c r="BH10" s="13">
        <f>BD10</f>
        <v>5.9090625000000001</v>
      </c>
      <c r="BI10" s="13">
        <f>BF10</f>
        <v>7.0824999999999996</v>
      </c>
      <c r="BJ10" s="29">
        <f>AVERAGE(BH10:BI10)</f>
        <v>6.4957812500000003</v>
      </c>
      <c r="BK10" s="30">
        <v>1</v>
      </c>
    </row>
    <row r="11" spans="1:68" x14ac:dyDescent="0.25">
      <c r="A11">
        <v>6</v>
      </c>
      <c r="B11" t="s">
        <v>181</v>
      </c>
      <c r="C11" t="s">
        <v>154</v>
      </c>
      <c r="D11" t="s">
        <v>155</v>
      </c>
      <c r="E11" t="s">
        <v>161</v>
      </c>
      <c r="F11" s="46">
        <v>5.5</v>
      </c>
      <c r="G11" s="46">
        <v>5.8</v>
      </c>
      <c r="H11" s="46">
        <v>6</v>
      </c>
      <c r="I11" s="46">
        <v>6</v>
      </c>
      <c r="J11" s="46">
        <v>8</v>
      </c>
      <c r="K11" s="13">
        <f>SUM((F11*0.1),(G11*0.1),(H11*0.3),(I11*0.3),(J11*0.2))</f>
        <v>6.33</v>
      </c>
      <c r="L11" s="5"/>
      <c r="M11" s="46">
        <v>5.5</v>
      </c>
      <c r="N11" s="46">
        <v>5.8</v>
      </c>
      <c r="O11" s="46">
        <v>6</v>
      </c>
      <c r="P11" s="46">
        <v>6</v>
      </c>
      <c r="Q11" s="46">
        <v>8</v>
      </c>
      <c r="R11" s="13">
        <f>SUM((M11*0.1),(N11*0.1),(O11*0.3),(P11*0.3),(Q11*0.2))</f>
        <v>6.33</v>
      </c>
      <c r="S11" s="21"/>
      <c r="T11" s="46">
        <v>5.5</v>
      </c>
      <c r="U11" s="46">
        <v>6.3</v>
      </c>
      <c r="V11" s="46">
        <v>7.5</v>
      </c>
      <c r="W11" s="46">
        <v>5.8</v>
      </c>
      <c r="X11" s="46">
        <v>5.3</v>
      </c>
      <c r="Y11" s="46">
        <v>5.3</v>
      </c>
      <c r="Z11" s="46">
        <v>5.5</v>
      </c>
      <c r="AA11" s="46">
        <v>4.5</v>
      </c>
      <c r="AB11" s="12">
        <f>SUM(T11:AA11)</f>
        <v>45.7</v>
      </c>
      <c r="AC11" s="13">
        <f>AB11/8</f>
        <v>5.7125000000000004</v>
      </c>
      <c r="AD11" s="5"/>
      <c r="AE11" s="46">
        <v>7.7</v>
      </c>
      <c r="AF11" s="13">
        <f>AE11</f>
        <v>7.7</v>
      </c>
      <c r="AG11" s="24"/>
      <c r="AH11" s="13">
        <f>AF11-AG11</f>
        <v>7.7</v>
      </c>
      <c r="AI11" s="21"/>
      <c r="AJ11" s="46">
        <v>6.5</v>
      </c>
      <c r="AK11" s="46">
        <v>6</v>
      </c>
      <c r="AL11" s="46">
        <v>6.5</v>
      </c>
      <c r="AM11" s="46">
        <v>7</v>
      </c>
      <c r="AN11" s="46">
        <v>5.5</v>
      </c>
      <c r="AO11" s="46">
        <v>5.5</v>
      </c>
      <c r="AP11" s="46">
        <v>6.5</v>
      </c>
      <c r="AQ11" s="46">
        <v>7</v>
      </c>
      <c r="AR11" s="12">
        <f>SUM(AJ11:AQ11)</f>
        <v>50.5</v>
      </c>
      <c r="AS11" s="13">
        <f>AR11/8</f>
        <v>6.3125</v>
      </c>
      <c r="AT11" s="21"/>
      <c r="AU11" s="46">
        <v>4.5</v>
      </c>
      <c r="AV11" s="46">
        <v>6</v>
      </c>
      <c r="AW11" s="46">
        <v>6</v>
      </c>
      <c r="AX11" s="46">
        <v>6.2</v>
      </c>
      <c r="AY11" s="46">
        <v>5</v>
      </c>
      <c r="AZ11" s="13">
        <f>SUM((AU11*0.2),(AV11*0.15),(AW11*0.25),(AX11*0.2),(AY11*0.2))</f>
        <v>5.54</v>
      </c>
      <c r="BA11" s="24"/>
      <c r="BB11" s="13">
        <f>AZ11-BA11</f>
        <v>5.54</v>
      </c>
      <c r="BC11" s="21"/>
      <c r="BD11" s="14">
        <f>SUM((K11*0.25)+(AC11*0.375)+(AS11*0.375))</f>
        <v>6.0918749999999999</v>
      </c>
      <c r="BE11" s="23"/>
      <c r="BF11" s="14">
        <f>SUM((R11*0.25),(AH11*0.5),(BB11*0.25))</f>
        <v>6.8174999999999999</v>
      </c>
      <c r="BG11" s="15"/>
      <c r="BH11" s="13">
        <f>BD11</f>
        <v>6.0918749999999999</v>
      </c>
      <c r="BI11" s="13">
        <f>BF11</f>
        <v>6.8174999999999999</v>
      </c>
      <c r="BJ11" s="29">
        <f>AVERAGE(BH11:BI11)</f>
        <v>6.4546875000000004</v>
      </c>
      <c r="BK11" s="30">
        <v>2</v>
      </c>
    </row>
    <row r="12" spans="1:68" x14ac:dyDescent="0.25">
      <c r="A12">
        <v>9</v>
      </c>
      <c r="B12" t="s">
        <v>160</v>
      </c>
      <c r="C12" t="s">
        <v>154</v>
      </c>
      <c r="D12" t="s">
        <v>155</v>
      </c>
      <c r="E12" t="s">
        <v>161</v>
      </c>
      <c r="F12" s="46">
        <v>5.5</v>
      </c>
      <c r="G12" s="46">
        <v>5.8</v>
      </c>
      <c r="H12" s="46">
        <v>6</v>
      </c>
      <c r="I12" s="46">
        <v>6</v>
      </c>
      <c r="J12" s="46">
        <v>8</v>
      </c>
      <c r="K12" s="13">
        <f t="shared" ref="K12" si="0">SUM((F12*0.1),(G12*0.1),(H12*0.3),(I12*0.3),(J12*0.2))</f>
        <v>6.33</v>
      </c>
      <c r="L12" s="5"/>
      <c r="M12" s="46">
        <v>5.5</v>
      </c>
      <c r="N12" s="46">
        <v>5.8</v>
      </c>
      <c r="O12" s="46">
        <v>6</v>
      </c>
      <c r="P12" s="46">
        <v>6</v>
      </c>
      <c r="Q12" s="46">
        <v>8</v>
      </c>
      <c r="R12" s="13">
        <f>SUM((M12*0.1),(N12*0.1),(O12*0.3),(P12*0.3),(Q12*0.2))</f>
        <v>6.33</v>
      </c>
      <c r="S12" s="21"/>
      <c r="T12" s="46">
        <v>5.5</v>
      </c>
      <c r="U12" s="46">
        <v>6.5</v>
      </c>
      <c r="V12" s="46">
        <v>6.8</v>
      </c>
      <c r="W12" s="46">
        <v>6.5</v>
      </c>
      <c r="X12" s="46">
        <v>5.8</v>
      </c>
      <c r="Y12" s="46">
        <v>5.5</v>
      </c>
      <c r="Z12" s="46">
        <v>6</v>
      </c>
      <c r="AA12" s="46">
        <v>5.3</v>
      </c>
      <c r="AB12" s="12">
        <f t="shared" ref="AB12" si="1">SUM(T12:AA12)</f>
        <v>47.9</v>
      </c>
      <c r="AC12" s="13">
        <f t="shared" ref="AC12" si="2">AB12/8</f>
        <v>5.9874999999999998</v>
      </c>
      <c r="AD12" s="5"/>
      <c r="AE12" s="46">
        <v>7.1</v>
      </c>
      <c r="AF12" s="13">
        <f t="shared" ref="AF12" si="3">AE12</f>
        <v>7.1</v>
      </c>
      <c r="AG12" s="24"/>
      <c r="AH12" s="13">
        <f t="shared" ref="AH12" si="4">AF12-AG12</f>
        <v>7.1</v>
      </c>
      <c r="AI12" s="21"/>
      <c r="AJ12" s="46">
        <v>6.2</v>
      </c>
      <c r="AK12" s="46">
        <v>6</v>
      </c>
      <c r="AL12" s="46">
        <v>5.5</v>
      </c>
      <c r="AM12" s="46">
        <v>6.5</v>
      </c>
      <c r="AN12" s="46">
        <v>5.2</v>
      </c>
      <c r="AO12" s="46">
        <v>5</v>
      </c>
      <c r="AP12" s="46">
        <v>7</v>
      </c>
      <c r="AQ12" s="46">
        <v>6.5</v>
      </c>
      <c r="AR12" s="12">
        <f t="shared" ref="AR12" si="5">SUM(AJ12:AQ12)</f>
        <v>47.9</v>
      </c>
      <c r="AS12" s="13">
        <f t="shared" ref="AS12" si="6">AR12/8</f>
        <v>5.9874999999999998</v>
      </c>
      <c r="AT12" s="21"/>
      <c r="AU12" s="46">
        <v>6</v>
      </c>
      <c r="AV12" s="46">
        <v>6</v>
      </c>
      <c r="AW12" s="46">
        <v>5.5</v>
      </c>
      <c r="AX12" s="46">
        <v>6</v>
      </c>
      <c r="AY12" s="46">
        <v>5</v>
      </c>
      <c r="AZ12" s="13">
        <f t="shared" ref="AZ12" si="7">SUM((AU12*0.2),(AV12*0.15),(AW12*0.25),(AX12*0.2),(AY12*0.2))</f>
        <v>5.6750000000000007</v>
      </c>
      <c r="BA12" s="24"/>
      <c r="BB12" s="13">
        <f t="shared" ref="BB12" si="8">AZ12-BA12</f>
        <v>5.6750000000000007</v>
      </c>
      <c r="BC12" s="21"/>
      <c r="BD12" s="14">
        <f>SUM((K12*0.25)+(AC12*0.375)+(AS12*0.375))</f>
        <v>6.0731249999999992</v>
      </c>
      <c r="BE12" s="23"/>
      <c r="BF12" s="14">
        <f>SUM((R12*0.25),(AH12*0.5),(BB12*0.25))</f>
        <v>6.5512500000000005</v>
      </c>
      <c r="BG12" s="15"/>
      <c r="BH12" s="13">
        <f t="shared" ref="BH12" si="9">BD12</f>
        <v>6.0731249999999992</v>
      </c>
      <c r="BI12" s="13">
        <f t="shared" ref="BI12" si="10">BF12</f>
        <v>6.5512500000000005</v>
      </c>
      <c r="BJ12" s="29">
        <f t="shared" ref="BJ12" si="11">AVERAGE(BH12:BI12)</f>
        <v>6.3121875000000003</v>
      </c>
      <c r="BK12" s="30">
        <v>3</v>
      </c>
    </row>
    <row r="13" spans="1:68" x14ac:dyDescent="0.25">
      <c r="A13">
        <v>25</v>
      </c>
      <c r="B13" t="s">
        <v>183</v>
      </c>
      <c r="C13" t="s">
        <v>175</v>
      </c>
      <c r="D13" t="s">
        <v>176</v>
      </c>
      <c r="E13" t="s">
        <v>174</v>
      </c>
      <c r="F13" s="46">
        <v>5.5</v>
      </c>
      <c r="G13" s="46">
        <v>5.5</v>
      </c>
      <c r="H13" s="46">
        <v>6</v>
      </c>
      <c r="I13" s="46">
        <v>5.8</v>
      </c>
      <c r="J13" s="46">
        <v>5</v>
      </c>
      <c r="K13" s="13">
        <f t="shared" ref="K13:K16" si="12">SUM((F13*0.1),(G13*0.1),(H13*0.3),(I13*0.3),(J13*0.2))</f>
        <v>5.64</v>
      </c>
      <c r="L13" s="5"/>
      <c r="M13" s="46">
        <v>5.5</v>
      </c>
      <c r="N13" s="46">
        <v>5.5</v>
      </c>
      <c r="O13" s="46">
        <v>6</v>
      </c>
      <c r="P13" s="46">
        <v>5.8</v>
      </c>
      <c r="Q13" s="46">
        <v>5</v>
      </c>
      <c r="R13" s="13">
        <f t="shared" ref="R13:R16" si="13">SUM((M13*0.1),(N13*0.1),(O13*0.3),(P13*0.3),(Q13*0.2))</f>
        <v>5.64</v>
      </c>
      <c r="S13" s="21"/>
      <c r="T13" s="46">
        <v>4.5</v>
      </c>
      <c r="U13" s="46">
        <v>4</v>
      </c>
      <c r="V13" s="46">
        <v>4.8</v>
      </c>
      <c r="W13" s="46">
        <v>5.5</v>
      </c>
      <c r="X13" s="46">
        <v>5.3</v>
      </c>
      <c r="Y13" s="46">
        <v>5.5</v>
      </c>
      <c r="Z13" s="46">
        <v>5.5</v>
      </c>
      <c r="AA13" s="46">
        <v>4.5</v>
      </c>
      <c r="AB13" s="12">
        <f t="shared" ref="AB13:AB16" si="14">SUM(T13:AA13)</f>
        <v>39.6</v>
      </c>
      <c r="AC13" s="13">
        <f t="shared" ref="AC13:AC16" si="15">AB13/8</f>
        <v>4.95</v>
      </c>
      <c r="AD13" s="5"/>
      <c r="AE13" s="46">
        <v>7.3</v>
      </c>
      <c r="AF13" s="13">
        <f t="shared" ref="AF13:AF16" si="16">AE13</f>
        <v>7.3</v>
      </c>
      <c r="AG13" s="24"/>
      <c r="AH13" s="13">
        <f t="shared" ref="AH13:AH16" si="17">AF13-AG13</f>
        <v>7.3</v>
      </c>
      <c r="AI13" s="21"/>
      <c r="AJ13" s="46">
        <v>4</v>
      </c>
      <c r="AK13" s="46">
        <v>5</v>
      </c>
      <c r="AL13" s="46">
        <v>5.5</v>
      </c>
      <c r="AM13" s="46">
        <v>6</v>
      </c>
      <c r="AN13" s="46">
        <v>5</v>
      </c>
      <c r="AO13" s="46">
        <v>5.2</v>
      </c>
      <c r="AP13" s="46">
        <v>6</v>
      </c>
      <c r="AQ13" s="46">
        <v>5.2</v>
      </c>
      <c r="AR13" s="12">
        <f t="shared" ref="AR13:AR16" si="18">SUM(AJ13:AQ13)</f>
        <v>41.900000000000006</v>
      </c>
      <c r="AS13" s="13">
        <f t="shared" ref="AS13:AS16" si="19">AR13/8</f>
        <v>5.2375000000000007</v>
      </c>
      <c r="AT13" s="21"/>
      <c r="AU13" s="46">
        <v>4.5</v>
      </c>
      <c r="AV13" s="46">
        <v>8</v>
      </c>
      <c r="AW13" s="46">
        <v>5</v>
      </c>
      <c r="AX13" s="46">
        <v>6</v>
      </c>
      <c r="AY13" s="46">
        <v>4.5</v>
      </c>
      <c r="AZ13" s="13">
        <f t="shared" ref="AZ13:AZ16" si="20">SUM((AU13*0.2),(AV13*0.15),(AW13*0.25),(AX13*0.2),(AY13*0.2))</f>
        <v>5.4500000000000011</v>
      </c>
      <c r="BA13" s="24"/>
      <c r="BB13" s="13">
        <f t="shared" ref="BB13:BB16" si="21">AZ13-BA13</f>
        <v>5.4500000000000011</v>
      </c>
      <c r="BC13" s="21"/>
      <c r="BD13" s="14">
        <f t="shared" ref="BD13:BD16" si="22">SUM((K13*0.25)+(AC13*0.375)+(AS13*0.375))</f>
        <v>5.2303125000000001</v>
      </c>
      <c r="BE13" s="23"/>
      <c r="BF13" s="14">
        <f t="shared" ref="BF13:BF16" si="23">SUM((R13*0.25),(AH13*0.5),(BB13*0.25))</f>
        <v>6.4224999999999994</v>
      </c>
      <c r="BG13" s="15"/>
      <c r="BH13" s="13">
        <f t="shared" ref="BH13:BH16" si="24">BD13</f>
        <v>5.2303125000000001</v>
      </c>
      <c r="BI13" s="13">
        <f t="shared" ref="BI13:BI16" si="25">BF13</f>
        <v>6.4224999999999994</v>
      </c>
      <c r="BJ13" s="29">
        <f t="shared" ref="BJ13:BJ16" si="26">AVERAGE(BH13:BI13)</f>
        <v>5.8264062499999998</v>
      </c>
      <c r="BK13" s="30">
        <v>4</v>
      </c>
    </row>
    <row r="14" spans="1:68" x14ac:dyDescent="0.25">
      <c r="A14">
        <v>7</v>
      </c>
      <c r="B14" t="s">
        <v>182</v>
      </c>
      <c r="C14" t="s">
        <v>154</v>
      </c>
      <c r="D14" t="s">
        <v>155</v>
      </c>
      <c r="E14" t="s">
        <v>161</v>
      </c>
      <c r="F14" s="46">
        <v>5.5</v>
      </c>
      <c r="G14" s="46">
        <v>5.8</v>
      </c>
      <c r="H14" s="46">
        <v>6</v>
      </c>
      <c r="I14" s="46">
        <v>6</v>
      </c>
      <c r="J14" s="46">
        <v>8</v>
      </c>
      <c r="K14" s="13">
        <f>SUM((F14*0.1),(G14*0.1),(H14*0.3),(I14*0.3),(J14*0.2))</f>
        <v>6.33</v>
      </c>
      <c r="L14" s="5"/>
      <c r="M14" s="46">
        <v>5.5</v>
      </c>
      <c r="N14" s="46">
        <v>5.8</v>
      </c>
      <c r="O14" s="46">
        <v>6</v>
      </c>
      <c r="P14" s="46">
        <v>6</v>
      </c>
      <c r="Q14" s="46">
        <v>8</v>
      </c>
      <c r="R14" s="13">
        <f>SUM((M14*0.1),(N14*0.1),(O14*0.3),(P14*0.3),(Q14*0.2))</f>
        <v>6.33</v>
      </c>
      <c r="S14" s="21"/>
      <c r="T14" s="46">
        <v>4.5</v>
      </c>
      <c r="U14" s="46">
        <v>4.8</v>
      </c>
      <c r="V14" s="46">
        <v>5.8</v>
      </c>
      <c r="W14" s="46">
        <v>5</v>
      </c>
      <c r="X14" s="46">
        <v>4.8</v>
      </c>
      <c r="Y14" s="46">
        <v>5.5</v>
      </c>
      <c r="Z14" s="46">
        <v>5</v>
      </c>
      <c r="AA14" s="46">
        <v>4.5</v>
      </c>
      <c r="AB14" s="12">
        <f>SUM(T14:AA14)</f>
        <v>39.900000000000006</v>
      </c>
      <c r="AC14" s="13">
        <f>AB14/8</f>
        <v>4.9875000000000007</v>
      </c>
      <c r="AD14" s="5"/>
      <c r="AE14" s="46">
        <v>6.2</v>
      </c>
      <c r="AF14" s="13">
        <f>AE14</f>
        <v>6.2</v>
      </c>
      <c r="AG14" s="24"/>
      <c r="AH14" s="13">
        <f>AF14-AG14</f>
        <v>6.2</v>
      </c>
      <c r="AI14" s="21"/>
      <c r="AJ14" s="46">
        <v>5.5</v>
      </c>
      <c r="AK14" s="46">
        <v>4.5</v>
      </c>
      <c r="AL14" s="46">
        <v>4.5</v>
      </c>
      <c r="AM14" s="46">
        <v>5</v>
      </c>
      <c r="AN14" s="46">
        <v>5</v>
      </c>
      <c r="AO14" s="46">
        <v>5</v>
      </c>
      <c r="AP14" s="46">
        <v>5.8</v>
      </c>
      <c r="AQ14" s="46">
        <v>5.5</v>
      </c>
      <c r="AR14" s="12">
        <f>SUM(AJ14:AQ14)</f>
        <v>40.799999999999997</v>
      </c>
      <c r="AS14" s="13">
        <f>AR14/8</f>
        <v>5.0999999999999996</v>
      </c>
      <c r="AT14" s="21"/>
      <c r="AU14" s="46">
        <v>4.5</v>
      </c>
      <c r="AV14" s="46">
        <v>6</v>
      </c>
      <c r="AW14" s="46">
        <v>6</v>
      </c>
      <c r="AX14" s="46">
        <v>6</v>
      </c>
      <c r="AY14" s="46">
        <v>5</v>
      </c>
      <c r="AZ14" s="13">
        <f>SUM((AU14*0.2),(AV14*0.15),(AW14*0.25),(AX14*0.2),(AY14*0.2))</f>
        <v>5.5</v>
      </c>
      <c r="BA14" s="24"/>
      <c r="BB14" s="13">
        <f>AZ14-BA14</f>
        <v>5.5</v>
      </c>
      <c r="BC14" s="21"/>
      <c r="BD14" s="14">
        <f>SUM((K14*0.25)+(AC14*0.375)+(AS14*0.375))</f>
        <v>5.3653124999999999</v>
      </c>
      <c r="BE14" s="23"/>
      <c r="BF14" s="14">
        <f>SUM((R14*0.25),(AH14*0.5),(BB14*0.25))</f>
        <v>6.0575000000000001</v>
      </c>
      <c r="BG14" s="15"/>
      <c r="BH14" s="13">
        <f>BD14</f>
        <v>5.3653124999999999</v>
      </c>
      <c r="BI14" s="13">
        <f>BF14</f>
        <v>6.0575000000000001</v>
      </c>
      <c r="BJ14" s="29">
        <f>AVERAGE(BH14:BI14)</f>
        <v>5.7114062499999996</v>
      </c>
      <c r="BK14" s="30">
        <v>5</v>
      </c>
    </row>
    <row r="15" spans="1:68" x14ac:dyDescent="0.25">
      <c r="A15">
        <v>26</v>
      </c>
      <c r="B15" t="s">
        <v>184</v>
      </c>
      <c r="C15" t="s">
        <v>157</v>
      </c>
      <c r="D15" t="s">
        <v>158</v>
      </c>
      <c r="E15" t="s">
        <v>156</v>
      </c>
      <c r="F15" s="46">
        <v>6</v>
      </c>
      <c r="G15" s="46">
        <v>5.5</v>
      </c>
      <c r="H15" s="46">
        <v>5.8</v>
      </c>
      <c r="I15" s="46">
        <v>5.5</v>
      </c>
      <c r="J15" s="46">
        <v>5</v>
      </c>
      <c r="K15" s="13">
        <f t="shared" si="12"/>
        <v>5.54</v>
      </c>
      <c r="L15" s="5"/>
      <c r="M15" s="46">
        <v>6</v>
      </c>
      <c r="N15" s="46">
        <v>5.5</v>
      </c>
      <c r="O15" s="46">
        <v>5.8</v>
      </c>
      <c r="P15" s="46">
        <v>5.5</v>
      </c>
      <c r="Q15" s="46">
        <v>5</v>
      </c>
      <c r="R15" s="13">
        <f t="shared" si="13"/>
        <v>5.54</v>
      </c>
      <c r="S15" s="21"/>
      <c r="T15" s="46">
        <v>4.5</v>
      </c>
      <c r="U15" s="46">
        <v>3.5</v>
      </c>
      <c r="V15" s="46">
        <v>5.5</v>
      </c>
      <c r="W15" s="46">
        <v>6</v>
      </c>
      <c r="X15" s="46">
        <v>5.3</v>
      </c>
      <c r="Y15" s="46">
        <v>5.3</v>
      </c>
      <c r="Z15" s="46">
        <v>5.3</v>
      </c>
      <c r="AA15" s="46">
        <v>4.5</v>
      </c>
      <c r="AB15" s="12">
        <f t="shared" si="14"/>
        <v>39.9</v>
      </c>
      <c r="AC15" s="13">
        <f t="shared" si="15"/>
        <v>4.9874999999999998</v>
      </c>
      <c r="AD15" s="5"/>
      <c r="AE15" s="46">
        <v>7.2</v>
      </c>
      <c r="AF15" s="13">
        <f t="shared" si="16"/>
        <v>7.2</v>
      </c>
      <c r="AG15" s="24"/>
      <c r="AH15" s="13">
        <f t="shared" si="17"/>
        <v>7.2</v>
      </c>
      <c r="AI15" s="21"/>
      <c r="AJ15" s="46">
        <v>3</v>
      </c>
      <c r="AK15" s="46">
        <v>3</v>
      </c>
      <c r="AL15" s="46">
        <v>4</v>
      </c>
      <c r="AM15" s="46">
        <v>4</v>
      </c>
      <c r="AN15" s="46">
        <v>4.5</v>
      </c>
      <c r="AO15" s="46">
        <v>5</v>
      </c>
      <c r="AP15" s="46">
        <v>6.5</v>
      </c>
      <c r="AQ15" s="46">
        <v>6</v>
      </c>
      <c r="AR15" s="12">
        <f t="shared" si="18"/>
        <v>36</v>
      </c>
      <c r="AS15" s="13">
        <f t="shared" si="19"/>
        <v>4.5</v>
      </c>
      <c r="AT15" s="21"/>
      <c r="AU15" s="46">
        <v>4.8</v>
      </c>
      <c r="AV15" s="46">
        <v>7</v>
      </c>
      <c r="AW15" s="46">
        <v>5.5</v>
      </c>
      <c r="AX15" s="46">
        <v>6.2</v>
      </c>
      <c r="AY15" s="46">
        <v>5.5</v>
      </c>
      <c r="AZ15" s="13">
        <f t="shared" si="20"/>
        <v>5.7249999999999996</v>
      </c>
      <c r="BA15" s="24"/>
      <c r="BB15" s="13">
        <f t="shared" si="21"/>
        <v>5.7249999999999996</v>
      </c>
      <c r="BC15" s="21"/>
      <c r="BD15" s="14">
        <f t="shared" si="22"/>
        <v>4.9428124999999996</v>
      </c>
      <c r="BE15" s="23"/>
      <c r="BF15" s="14">
        <f t="shared" si="23"/>
        <v>6.4162499999999998</v>
      </c>
      <c r="BG15" s="15"/>
      <c r="BH15" s="13">
        <f t="shared" si="24"/>
        <v>4.9428124999999996</v>
      </c>
      <c r="BI15" s="13">
        <f t="shared" si="25"/>
        <v>6.4162499999999998</v>
      </c>
      <c r="BJ15" s="29">
        <f t="shared" si="26"/>
        <v>5.6795312500000001</v>
      </c>
      <c r="BK15" s="30">
        <v>6</v>
      </c>
    </row>
    <row r="16" spans="1:68" x14ac:dyDescent="0.25">
      <c r="A16">
        <v>29</v>
      </c>
      <c r="B16" t="s">
        <v>185</v>
      </c>
      <c r="C16" t="s">
        <v>157</v>
      </c>
      <c r="D16" t="s">
        <v>158</v>
      </c>
      <c r="E16" t="s">
        <v>156</v>
      </c>
      <c r="F16" s="46">
        <v>6</v>
      </c>
      <c r="G16" s="46">
        <v>5.5</v>
      </c>
      <c r="H16" s="46">
        <v>6</v>
      </c>
      <c r="I16" s="46">
        <v>5.5</v>
      </c>
      <c r="J16" s="46">
        <v>5</v>
      </c>
      <c r="K16" s="13">
        <f t="shared" si="12"/>
        <v>5.6</v>
      </c>
      <c r="L16" s="5"/>
      <c r="M16" s="46">
        <v>6</v>
      </c>
      <c r="N16" s="46">
        <v>5.5</v>
      </c>
      <c r="O16" s="46">
        <v>5.8</v>
      </c>
      <c r="P16" s="46">
        <v>5.5</v>
      </c>
      <c r="Q16" s="46">
        <v>5</v>
      </c>
      <c r="R16" s="13">
        <f t="shared" si="13"/>
        <v>5.54</v>
      </c>
      <c r="S16" s="21"/>
      <c r="T16" s="46">
        <v>4.5</v>
      </c>
      <c r="U16" s="46">
        <v>5.8</v>
      </c>
      <c r="V16" s="46">
        <v>4.8</v>
      </c>
      <c r="W16" s="46">
        <v>6</v>
      </c>
      <c r="X16" s="46">
        <v>5.2</v>
      </c>
      <c r="Y16" s="46">
        <v>5.5</v>
      </c>
      <c r="Z16" s="46">
        <v>4.5</v>
      </c>
      <c r="AA16" s="46">
        <v>3.8</v>
      </c>
      <c r="AB16" s="12">
        <f t="shared" si="14"/>
        <v>40.099999999999994</v>
      </c>
      <c r="AC16" s="13">
        <f t="shared" si="15"/>
        <v>5.0124999999999993</v>
      </c>
      <c r="AD16" s="5"/>
      <c r="AE16" s="46">
        <v>6.2</v>
      </c>
      <c r="AF16" s="13">
        <f t="shared" si="16"/>
        <v>6.2</v>
      </c>
      <c r="AG16" s="24"/>
      <c r="AH16" s="13">
        <f t="shared" si="17"/>
        <v>6.2</v>
      </c>
      <c r="AI16" s="21"/>
      <c r="AJ16" s="46">
        <v>3.5</v>
      </c>
      <c r="AK16" s="46">
        <v>4</v>
      </c>
      <c r="AL16" s="46">
        <v>4.5</v>
      </c>
      <c r="AM16" s="46">
        <v>6</v>
      </c>
      <c r="AN16" s="46">
        <v>5</v>
      </c>
      <c r="AO16" s="46">
        <v>4.5</v>
      </c>
      <c r="AP16" s="46">
        <v>5</v>
      </c>
      <c r="AQ16" s="46">
        <v>3.5</v>
      </c>
      <c r="AR16" s="12">
        <f t="shared" si="18"/>
        <v>36</v>
      </c>
      <c r="AS16" s="13">
        <f t="shared" si="19"/>
        <v>4.5</v>
      </c>
      <c r="AT16" s="21"/>
      <c r="AU16" s="46">
        <v>5.5</v>
      </c>
      <c r="AV16" s="46">
        <v>6</v>
      </c>
      <c r="AW16" s="46">
        <v>5.5</v>
      </c>
      <c r="AX16" s="46">
        <v>5.5</v>
      </c>
      <c r="AY16" s="46">
        <v>5</v>
      </c>
      <c r="AZ16" s="13">
        <f t="shared" si="20"/>
        <v>5.4749999999999996</v>
      </c>
      <c r="BA16" s="24"/>
      <c r="BB16" s="13">
        <f t="shared" si="21"/>
        <v>5.4749999999999996</v>
      </c>
      <c r="BC16" s="21"/>
      <c r="BD16" s="14">
        <f t="shared" si="22"/>
        <v>4.9671874999999996</v>
      </c>
      <c r="BE16" s="23"/>
      <c r="BF16" s="14">
        <f t="shared" si="23"/>
        <v>5.8537499999999998</v>
      </c>
      <c r="BG16" s="15"/>
      <c r="BH16" s="13">
        <f t="shared" si="24"/>
        <v>4.9671874999999996</v>
      </c>
      <c r="BI16" s="13">
        <f t="shared" si="25"/>
        <v>5.8537499999999998</v>
      </c>
      <c r="BJ16" s="29">
        <f t="shared" si="26"/>
        <v>5.4104687499999997</v>
      </c>
      <c r="BK16" s="30">
        <v>7</v>
      </c>
    </row>
    <row r="21" spans="5:11" x14ac:dyDescent="0.25">
      <c r="E21"/>
      <c r="G21"/>
      <c r="I21"/>
      <c r="K21" s="15"/>
    </row>
    <row r="22" spans="5:11" x14ac:dyDescent="0.25">
      <c r="E22"/>
      <c r="G22"/>
      <c r="I22"/>
      <c r="K22" s="15"/>
    </row>
    <row r="23" spans="5:11" x14ac:dyDescent="0.25">
      <c r="E23"/>
      <c r="G23"/>
      <c r="I23"/>
      <c r="K23" s="15"/>
    </row>
    <row r="24" spans="5:11" x14ac:dyDescent="0.25">
      <c r="E24"/>
      <c r="G24"/>
      <c r="I24"/>
      <c r="K24" s="15"/>
    </row>
    <row r="25" spans="5:11" x14ac:dyDescent="0.25">
      <c r="E25"/>
      <c r="G25"/>
      <c r="I25"/>
      <c r="K25" s="15"/>
    </row>
    <row r="26" spans="5:11" x14ac:dyDescent="0.25">
      <c r="E26"/>
      <c r="G26"/>
      <c r="I26"/>
      <c r="K26" s="15"/>
    </row>
    <row r="27" spans="5:11" x14ac:dyDescent="0.25">
      <c r="E27"/>
      <c r="G27"/>
      <c r="I27"/>
      <c r="K27" s="15"/>
    </row>
    <row r="28" spans="5:11" x14ac:dyDescent="0.25">
      <c r="E28"/>
      <c r="G28"/>
      <c r="I28"/>
      <c r="K28" s="15"/>
    </row>
  </sheetData>
  <sortState ref="A12:BK12">
    <sortCondition descending="1" ref="BJ12"/>
  </sortState>
  <mergeCells count="1">
    <mergeCell ref="A3:B3"/>
  </mergeCells>
  <pageMargins left="0.75" right="0.75" top="1" bottom="1" header="0.5" footer="0.5"/>
  <pageSetup paperSize="9" scale="94" orientation="landscape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1"/>
  <sheetViews>
    <sheetView topLeftCell="X5" workbookViewId="0">
      <selection activeCell="AM29" sqref="AM29:AM31"/>
    </sheetView>
  </sheetViews>
  <sheetFormatPr defaultColWidth="8.85546875" defaultRowHeight="15" x14ac:dyDescent="0.25"/>
  <cols>
    <col min="1" max="1" width="5.42578125" style="59" customWidth="1"/>
    <col min="2" max="2" width="20.7109375" style="59" customWidth="1"/>
    <col min="3" max="3" width="23.85546875" style="59" customWidth="1"/>
    <col min="4" max="4" width="14" style="59" customWidth="1"/>
    <col min="5" max="5" width="14.7109375" style="59" customWidth="1"/>
    <col min="6" max="6" width="3" style="59" customWidth="1"/>
    <col min="7" max="11" width="5.42578125" style="59" customWidth="1"/>
    <col min="12" max="12" width="8.85546875" style="59"/>
    <col min="13" max="13" width="3.140625" style="59" customWidth="1"/>
    <col min="14" max="15" width="6.42578125" style="59" customWidth="1"/>
    <col min="16" max="16" width="10" style="59" customWidth="1"/>
    <col min="17" max="17" width="9.28515625" style="59" customWidth="1"/>
    <col min="18" max="18" width="10.85546875" style="59" customWidth="1"/>
    <col min="19" max="19" width="2.85546875" style="59" customWidth="1"/>
    <col min="20" max="24" width="5.85546875" style="59" customWidth="1"/>
    <col min="25" max="25" width="8.85546875" style="59"/>
    <col min="26" max="26" width="10.42578125" style="59" customWidth="1"/>
    <col min="27" max="27" width="5.7109375" style="59" customWidth="1"/>
    <col min="28" max="28" width="2.85546875" style="59" customWidth="1"/>
    <col min="29" max="29" width="13.42578125" style="59" customWidth="1"/>
    <col min="30" max="30" width="12.42578125" style="59" customWidth="1"/>
    <col min="31" max="50" width="8.85546875" style="59"/>
    <col min="51" max="51" width="10.42578125" style="59" customWidth="1"/>
    <col min="52" max="16384" width="8.85546875" style="59"/>
  </cols>
  <sheetData>
    <row r="1" spans="1:51" ht="15.75" x14ac:dyDescent="0.25">
      <c r="A1" s="159" t="str">
        <f>CompDetail!A1</f>
        <v>QLD State Vaulting Championship</v>
      </c>
      <c r="B1" s="3"/>
      <c r="C1" s="3"/>
      <c r="D1" s="59" t="s">
        <v>0</v>
      </c>
      <c r="E1" s="59" t="s">
        <v>166</v>
      </c>
      <c r="M1" s="84"/>
      <c r="N1" s="84"/>
      <c r="O1" s="84"/>
      <c r="P1" s="84"/>
      <c r="Q1" s="84"/>
      <c r="R1" s="84"/>
      <c r="S1" s="84"/>
      <c r="AD1" s="85">
        <f ca="1">NOW()</f>
        <v>42940.379691087961</v>
      </c>
      <c r="AE1" s="86"/>
      <c r="AF1" s="86"/>
      <c r="AG1" s="86"/>
      <c r="AH1" s="84"/>
      <c r="AK1" s="86"/>
      <c r="AL1" s="86"/>
      <c r="AM1" s="86"/>
      <c r="AN1" s="86"/>
      <c r="AO1" s="86"/>
      <c r="AP1" s="86"/>
      <c r="AQ1" s="86"/>
      <c r="AR1" s="86"/>
      <c r="AS1" s="84"/>
      <c r="AT1" s="84"/>
    </row>
    <row r="2" spans="1:51" ht="15.75" x14ac:dyDescent="0.25">
      <c r="A2" s="18"/>
      <c r="B2" s="3"/>
      <c r="C2" s="3"/>
      <c r="E2" s="59" t="s">
        <v>167</v>
      </c>
      <c r="M2" s="84"/>
      <c r="N2" s="84"/>
      <c r="O2" s="84"/>
      <c r="P2" s="84"/>
      <c r="Q2" s="84"/>
      <c r="R2" s="84"/>
      <c r="S2" s="84"/>
      <c r="AD2" s="87">
        <f ca="1">NOW()</f>
        <v>42940.379691087961</v>
      </c>
      <c r="AH2" s="84"/>
      <c r="AS2" s="84"/>
      <c r="AT2" s="84"/>
    </row>
    <row r="3" spans="1:51" ht="15.75" x14ac:dyDescent="0.25">
      <c r="A3" s="177" t="str">
        <f>CompDetail!A3</f>
        <v>8 - 9 July 2017</v>
      </c>
      <c r="B3" s="178"/>
      <c r="C3" s="3"/>
      <c r="E3" s="59" t="s">
        <v>168</v>
      </c>
      <c r="G3" s="88"/>
      <c r="M3" s="84"/>
      <c r="N3" s="84"/>
      <c r="O3" s="84"/>
      <c r="P3" s="84"/>
      <c r="Q3" s="84"/>
      <c r="R3" s="84"/>
      <c r="S3" s="84"/>
      <c r="AH3" s="84"/>
      <c r="AS3" s="84"/>
      <c r="AT3" s="84"/>
      <c r="AY3" s="87"/>
    </row>
    <row r="4" spans="1:51" ht="15.75" x14ac:dyDescent="0.25">
      <c r="A4" s="18"/>
      <c r="B4" s="3"/>
      <c r="C4" s="3"/>
      <c r="E4" s="3"/>
      <c r="M4" s="84"/>
      <c r="P4" s="84"/>
      <c r="Q4" s="84"/>
      <c r="R4" s="84"/>
      <c r="S4" s="84"/>
      <c r="AH4" s="84"/>
      <c r="AS4" s="84"/>
      <c r="AT4" s="84"/>
      <c r="AY4" s="87"/>
    </row>
    <row r="5" spans="1:51" ht="15.75" x14ac:dyDescent="0.25">
      <c r="A5" s="159" t="s">
        <v>138</v>
      </c>
      <c r="B5" s="160"/>
      <c r="G5" s="160" t="s">
        <v>76</v>
      </c>
      <c r="M5" s="89"/>
      <c r="N5" s="160" t="s">
        <v>47</v>
      </c>
      <c r="O5" s="160"/>
      <c r="P5" s="160"/>
      <c r="Q5" s="160"/>
      <c r="R5" s="160"/>
      <c r="S5" s="160"/>
      <c r="T5" s="160" t="s">
        <v>48</v>
      </c>
      <c r="Z5" s="160"/>
      <c r="AA5" s="160"/>
      <c r="AC5" s="160"/>
      <c r="AH5" s="84"/>
      <c r="AS5" s="84"/>
      <c r="AT5" s="84"/>
    </row>
    <row r="6" spans="1:51" ht="15.75" x14ac:dyDescent="0.25">
      <c r="A6" s="159" t="s">
        <v>82</v>
      </c>
      <c r="B6" s="160">
        <v>9</v>
      </c>
      <c r="G6" s="59" t="str">
        <f>E1</f>
        <v>J Scott</v>
      </c>
      <c r="M6" s="84"/>
      <c r="N6" s="59" t="str">
        <f>E2</f>
        <v>J Leadbetter</v>
      </c>
      <c r="T6" s="59" t="str">
        <f>E3</f>
        <v>A Deeks</v>
      </c>
      <c r="AB6" s="66"/>
      <c r="AH6" s="84"/>
      <c r="AS6" s="84"/>
      <c r="AT6" s="84"/>
    </row>
    <row r="7" spans="1:51" ht="15" customHeight="1" x14ac:dyDescent="0.25">
      <c r="G7" s="160" t="s">
        <v>53</v>
      </c>
      <c r="L7" s="86"/>
      <c r="M7" s="90"/>
      <c r="N7" s="68" t="s">
        <v>32</v>
      </c>
      <c r="O7" s="68"/>
      <c r="P7" s="60"/>
      <c r="Q7" s="69" t="s">
        <v>29</v>
      </c>
      <c r="R7" s="69" t="s">
        <v>32</v>
      </c>
      <c r="S7" s="60"/>
      <c r="T7" s="91" t="s">
        <v>33</v>
      </c>
      <c r="AA7" s="59" t="s">
        <v>74</v>
      </c>
      <c r="AB7" s="66"/>
      <c r="AC7" s="92" t="s">
        <v>50</v>
      </c>
    </row>
    <row r="8" spans="1:51" s="60" customFormat="1" ht="15" customHeight="1" x14ac:dyDescent="0.25">
      <c r="A8" s="62" t="s">
        <v>51</v>
      </c>
      <c r="B8" s="62" t="s">
        <v>52</v>
      </c>
      <c r="C8" s="62" t="s">
        <v>53</v>
      </c>
      <c r="D8" s="62" t="s">
        <v>54</v>
      </c>
      <c r="E8" s="62" t="s">
        <v>55</v>
      </c>
      <c r="F8" s="93"/>
      <c r="G8" s="72" t="s">
        <v>16</v>
      </c>
      <c r="H8" s="72" t="s">
        <v>17</v>
      </c>
      <c r="I8" s="72" t="s">
        <v>18</v>
      </c>
      <c r="J8" s="72" t="s">
        <v>19</v>
      </c>
      <c r="K8" s="72" t="s">
        <v>20</v>
      </c>
      <c r="L8" s="72" t="s">
        <v>53</v>
      </c>
      <c r="M8" s="94"/>
      <c r="N8" s="56" t="s">
        <v>63</v>
      </c>
      <c r="O8" s="56" t="s">
        <v>10</v>
      </c>
      <c r="P8" s="56" t="s">
        <v>32</v>
      </c>
      <c r="Q8" s="56" t="s">
        <v>28</v>
      </c>
      <c r="R8" s="56" t="s">
        <v>34</v>
      </c>
      <c r="S8" s="93"/>
      <c r="T8" s="72" t="s">
        <v>21</v>
      </c>
      <c r="U8" s="72" t="s">
        <v>22</v>
      </c>
      <c r="V8" s="72" t="s">
        <v>23</v>
      </c>
      <c r="W8" s="72" t="s">
        <v>24</v>
      </c>
      <c r="X8" s="72" t="s">
        <v>25</v>
      </c>
      <c r="Y8" s="72" t="s">
        <v>60</v>
      </c>
      <c r="Z8" s="62" t="s">
        <v>45</v>
      </c>
      <c r="AA8" s="62" t="s">
        <v>34</v>
      </c>
      <c r="AB8" s="95"/>
      <c r="AC8" s="96" t="s">
        <v>61</v>
      </c>
      <c r="AD8" s="62" t="s">
        <v>62</v>
      </c>
    </row>
    <row r="9" spans="1:51" s="60" customFormat="1" ht="15" customHeight="1" x14ac:dyDescent="0.25">
      <c r="A9" s="108"/>
      <c r="B9" s="108"/>
      <c r="C9" s="108"/>
      <c r="D9" s="108"/>
      <c r="E9" s="108"/>
      <c r="F9" s="109"/>
      <c r="G9" s="110"/>
      <c r="H9" s="110"/>
      <c r="I9" s="110"/>
      <c r="J9" s="110"/>
      <c r="K9" s="110"/>
      <c r="L9" s="110"/>
      <c r="M9" s="94"/>
      <c r="N9" s="44"/>
      <c r="O9" s="44"/>
      <c r="P9" s="44"/>
      <c r="Q9" s="44"/>
      <c r="R9" s="44"/>
      <c r="S9" s="109"/>
      <c r="T9" s="110"/>
      <c r="U9" s="110"/>
      <c r="V9" s="110"/>
      <c r="W9" s="110"/>
      <c r="X9" s="110"/>
      <c r="Y9" s="110"/>
      <c r="Z9" s="108"/>
      <c r="AA9" s="108"/>
      <c r="AB9" s="95"/>
      <c r="AC9" s="91"/>
      <c r="AD9" s="108"/>
    </row>
    <row r="10" spans="1:51" ht="15" customHeight="1" x14ac:dyDescent="0.25">
      <c r="A10" s="57">
        <v>16</v>
      </c>
      <c r="B10" t="s">
        <v>148</v>
      </c>
      <c r="C10" s="117"/>
      <c r="D10" s="117"/>
      <c r="E10" s="117"/>
      <c r="F10" s="71"/>
      <c r="G10" s="71"/>
      <c r="H10" s="71"/>
      <c r="I10" s="71"/>
      <c r="J10" s="71"/>
      <c r="K10" s="71"/>
      <c r="L10" s="71"/>
      <c r="M10" s="158"/>
      <c r="N10" s="53"/>
      <c r="O10" s="53"/>
      <c r="P10" s="53"/>
      <c r="Q10" s="53"/>
      <c r="R10" s="53"/>
      <c r="S10" s="98"/>
      <c r="T10" s="71"/>
      <c r="U10" s="71"/>
      <c r="V10" s="71"/>
      <c r="W10" s="71"/>
      <c r="X10" s="71"/>
      <c r="Y10" s="71"/>
      <c r="Z10" s="71"/>
      <c r="AA10" s="71"/>
      <c r="AB10" s="66"/>
      <c r="AC10" s="99"/>
      <c r="AD10" s="158"/>
    </row>
    <row r="11" spans="1:51" x14ac:dyDescent="0.25">
      <c r="A11" s="57">
        <v>15</v>
      </c>
      <c r="B11" t="s">
        <v>177</v>
      </c>
      <c r="C11" t="s">
        <v>145</v>
      </c>
      <c r="D11" t="s">
        <v>146</v>
      </c>
      <c r="E11"/>
      <c r="F11" s="71"/>
      <c r="G11" s="77">
        <v>6.5</v>
      </c>
      <c r="H11" s="77">
        <v>6.5</v>
      </c>
      <c r="I11" s="77">
        <v>6.8</v>
      </c>
      <c r="J11" s="77">
        <v>7.5</v>
      </c>
      <c r="K11" s="77">
        <v>7</v>
      </c>
      <c r="L11" s="82">
        <f>SUM((G11*0.3),(H11*0.25),(I11*0.25),(J11*0.15),(K11*0.05))</f>
        <v>6.75</v>
      </c>
      <c r="M11" s="71"/>
      <c r="N11" s="46">
        <v>8.1</v>
      </c>
      <c r="O11" s="46">
        <v>2.4</v>
      </c>
      <c r="P11" s="13">
        <f>SUM((N11*0.7),(O11*0.3))</f>
        <v>6.3899999999999988</v>
      </c>
      <c r="Q11" s="24"/>
      <c r="R11" s="13">
        <f>P11-Q11</f>
        <v>6.3899999999999988</v>
      </c>
      <c r="S11" s="98"/>
      <c r="T11" s="100">
        <v>8.5</v>
      </c>
      <c r="U11" s="100">
        <v>7</v>
      </c>
      <c r="V11" s="100">
        <v>5.5</v>
      </c>
      <c r="W11" s="100">
        <v>5.5</v>
      </c>
      <c r="X11" s="100">
        <v>5.5</v>
      </c>
      <c r="Y11" s="82">
        <f>SUM((T11*0.25),(U11*0.25),(V11*0.2),(W11*0.2),(X11*0.1))</f>
        <v>6.6249999999999991</v>
      </c>
      <c r="Z11" s="100"/>
      <c r="AA11" s="80">
        <f>Y11-Z11</f>
        <v>6.6249999999999991</v>
      </c>
      <c r="AB11" s="101"/>
      <c r="AC11" s="81">
        <f>SUM((L11*0.25)+(R11*0.5)+(AA11*0.25))</f>
        <v>6.5387499999999994</v>
      </c>
      <c r="AD11" s="59">
        <v>2</v>
      </c>
    </row>
    <row r="12" spans="1:51" ht="15" customHeight="1" x14ac:dyDescent="0.25">
      <c r="A12" s="57">
        <v>11</v>
      </c>
      <c r="B12" t="s">
        <v>88</v>
      </c>
      <c r="C12" s="117"/>
      <c r="D12" s="117"/>
      <c r="E12" s="117"/>
      <c r="F12" s="71"/>
      <c r="G12" s="71"/>
      <c r="H12" s="71"/>
      <c r="I12" s="71"/>
      <c r="J12" s="71"/>
      <c r="K12" s="71"/>
      <c r="L12" s="71"/>
      <c r="M12" s="168"/>
      <c r="N12" s="53"/>
      <c r="O12" s="53"/>
      <c r="P12" s="53"/>
      <c r="Q12" s="53"/>
      <c r="R12" s="53"/>
      <c r="S12" s="98"/>
      <c r="T12" s="71"/>
      <c r="U12" s="71"/>
      <c r="V12" s="71"/>
      <c r="W12" s="71"/>
      <c r="X12" s="71"/>
      <c r="Y12" s="71"/>
      <c r="Z12" s="71"/>
      <c r="AA12" s="71"/>
      <c r="AB12" s="66"/>
      <c r="AC12" s="99"/>
      <c r="AD12" s="168"/>
    </row>
    <row r="13" spans="1:51" x14ac:dyDescent="0.25">
      <c r="A13" s="57">
        <v>18</v>
      </c>
      <c r="B13" t="s">
        <v>143</v>
      </c>
      <c r="C13" t="s">
        <v>145</v>
      </c>
      <c r="D13" t="s">
        <v>146</v>
      </c>
      <c r="E13"/>
      <c r="F13" s="71"/>
      <c r="G13" s="77">
        <v>7.5</v>
      </c>
      <c r="H13" s="77">
        <v>6</v>
      </c>
      <c r="I13" s="77">
        <v>6.5</v>
      </c>
      <c r="J13" s="77">
        <v>7.5</v>
      </c>
      <c r="K13" s="77">
        <v>7</v>
      </c>
      <c r="L13" s="82">
        <f>SUM((G13*0.3),(H13*0.25),(I13*0.25),(J13*0.15),(K13*0.05))</f>
        <v>6.85</v>
      </c>
      <c r="M13" s="71"/>
      <c r="N13" s="46">
        <v>7.4</v>
      </c>
      <c r="O13" s="46">
        <v>3.2</v>
      </c>
      <c r="P13" s="13">
        <f>SUM((N13*0.7),(O13*0.3))</f>
        <v>6.14</v>
      </c>
      <c r="Q13" s="24"/>
      <c r="R13" s="13">
        <f>P13-Q13</f>
        <v>6.14</v>
      </c>
      <c r="S13" s="98"/>
      <c r="T13" s="100">
        <v>9</v>
      </c>
      <c r="U13" s="100">
        <v>7.5</v>
      </c>
      <c r="V13" s="100">
        <v>5.7</v>
      </c>
      <c r="W13" s="100">
        <v>6</v>
      </c>
      <c r="X13" s="100">
        <v>6.5</v>
      </c>
      <c r="Y13" s="82">
        <f>SUM((T13*0.25),(U13*0.25),(V13*0.2),(W13*0.2),(X13*0.1))</f>
        <v>7.1150000000000011</v>
      </c>
      <c r="Z13" s="100"/>
      <c r="AA13" s="80">
        <f>Y13-Z13</f>
        <v>7.1150000000000011</v>
      </c>
      <c r="AB13" s="101"/>
      <c r="AC13" s="81">
        <f>SUM((L13*0.25)+(R13*0.5)+(AA13*0.25))</f>
        <v>6.5612500000000002</v>
      </c>
      <c r="AD13" s="59">
        <v>1</v>
      </c>
    </row>
    <row r="14" spans="1:51" x14ac:dyDescent="0.25">
      <c r="B14" s="84"/>
    </row>
    <row r="20" spans="3:10" x14ac:dyDescent="0.25">
      <c r="C20" t="s">
        <v>191</v>
      </c>
      <c r="E20"/>
      <c r="F20" t="s">
        <v>144</v>
      </c>
      <c r="G20"/>
      <c r="I20"/>
    </row>
    <row r="21" spans="3:10" x14ac:dyDescent="0.25">
      <c r="C21" t="s">
        <v>192</v>
      </c>
      <c r="D21" t="s">
        <v>193</v>
      </c>
      <c r="E21"/>
      <c r="F21" t="s">
        <v>144</v>
      </c>
      <c r="G21"/>
      <c r="H21" t="s">
        <v>145</v>
      </c>
      <c r="I21"/>
      <c r="J21" t="s">
        <v>146</v>
      </c>
    </row>
  </sheetData>
  <mergeCells count="1">
    <mergeCell ref="A3:B3"/>
  </mergeCells>
  <pageMargins left="0.70866141732283505" right="0.70866141732283505" top="0.74803149606299202" bottom="0.74803149606299202" header="0.31496062992126" footer="0.31496062992126"/>
  <pageSetup paperSize="9" scale="120" fitToHeight="0" orientation="landscape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34</vt:i4>
      </vt:variant>
    </vt:vector>
  </HeadingPairs>
  <TitlesOfParts>
    <vt:vector size="53" baseType="lpstr">
      <vt:lpstr>Notes</vt:lpstr>
      <vt:lpstr>CompDetail</vt:lpstr>
      <vt:lpstr>Open</vt:lpstr>
      <vt:lpstr>Advanced</vt:lpstr>
      <vt:lpstr>Intermediate</vt:lpstr>
      <vt:lpstr>Novice</vt:lpstr>
      <vt:lpstr>PreNovice</vt:lpstr>
      <vt:lpstr>Preliminary</vt:lpstr>
      <vt:lpstr>PDD Open</vt:lpstr>
      <vt:lpstr>PDD Inter</vt:lpstr>
      <vt:lpstr>PDD Off</vt:lpstr>
      <vt:lpstr>SQ NOV-INT</vt:lpstr>
      <vt:lpstr>SQ Prel</vt:lpstr>
      <vt:lpstr>SQ Canter</vt:lpstr>
      <vt:lpstr>SQ Walk</vt:lpstr>
      <vt:lpstr>Barrell IND 19</vt:lpstr>
      <vt:lpstr>B PDD OAI</vt:lpstr>
      <vt:lpstr>B PDD Walks</vt:lpstr>
      <vt:lpstr>Barrell Squad</vt:lpstr>
      <vt:lpstr>Advanced!Print_Area</vt:lpstr>
      <vt:lpstr>'B PDD OAI'!Print_Area</vt:lpstr>
      <vt:lpstr>'B PDD Walks'!Print_Area</vt:lpstr>
      <vt:lpstr>'Barrell IND 19'!Print_Area</vt:lpstr>
      <vt:lpstr>'Barrell Squad'!Print_Area</vt:lpstr>
      <vt:lpstr>Intermediate!Print_Area</vt:lpstr>
      <vt:lpstr>Novice!Print_Area</vt:lpstr>
      <vt:lpstr>Open!Print_Area</vt:lpstr>
      <vt:lpstr>'PDD Inter'!Print_Area</vt:lpstr>
      <vt:lpstr>'PDD Off'!Print_Area</vt:lpstr>
      <vt:lpstr>'PDD Open'!Print_Area</vt:lpstr>
      <vt:lpstr>Preliminary!Print_Area</vt:lpstr>
      <vt:lpstr>PreNovice!Print_Area</vt:lpstr>
      <vt:lpstr>'SQ Canter'!Print_Area</vt:lpstr>
      <vt:lpstr>'SQ NOV-INT'!Print_Area</vt:lpstr>
      <vt:lpstr>'SQ Prel'!Print_Area</vt:lpstr>
      <vt:lpstr>'SQ Walk'!Print_Area</vt:lpstr>
      <vt:lpstr>Advanced!Print_Titles</vt:lpstr>
      <vt:lpstr>'B PDD OAI'!Print_Titles</vt:lpstr>
      <vt:lpstr>'B PDD Walks'!Print_Titles</vt:lpstr>
      <vt:lpstr>'Barrell IND 19'!Print_Titles</vt:lpstr>
      <vt:lpstr>'Barrell Squad'!Print_Titles</vt:lpstr>
      <vt:lpstr>Intermediate!Print_Titles</vt:lpstr>
      <vt:lpstr>Novice!Print_Titles</vt:lpstr>
      <vt:lpstr>Open!Print_Titles</vt:lpstr>
      <vt:lpstr>'PDD Inter'!Print_Titles</vt:lpstr>
      <vt:lpstr>'PDD Off'!Print_Titles</vt:lpstr>
      <vt:lpstr>'PDD Open'!Print_Titles</vt:lpstr>
      <vt:lpstr>Preliminary!Print_Titles</vt:lpstr>
      <vt:lpstr>PreNovice!Print_Titles</vt:lpstr>
      <vt:lpstr>'SQ Canter'!Print_Titles</vt:lpstr>
      <vt:lpstr>'SQ NOV-INT'!Print_Titles</vt:lpstr>
      <vt:lpstr>'SQ Prel'!Print_Titles</vt:lpstr>
      <vt:lpstr>'SQ Walk'!Print_Titles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User</cp:lastModifiedBy>
  <cp:lastPrinted>2017-07-09T04:58:48Z</cp:lastPrinted>
  <dcterms:created xsi:type="dcterms:W3CDTF">2015-05-03T01:56:20Z</dcterms:created>
  <dcterms:modified xsi:type="dcterms:W3CDTF">2017-07-23T23:07:20Z</dcterms:modified>
</cp:coreProperties>
</file>