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questrianqld1.sharepoint.com/EQ Common Files/EQ Results/2024/Vaulting/"/>
    </mc:Choice>
  </mc:AlternateContent>
  <xr:revisionPtr revIDLastSave="0" documentId="13_ncr:1_{BF2AEB09-BFA8-490D-BE98-71875B179905}" xr6:coauthVersionLast="47" xr6:coauthVersionMax="47" xr10:uidLastSave="{00000000-0000-0000-0000-000000000000}"/>
  <bookViews>
    <workbookView xWindow="-11655" yWindow="-16320" windowWidth="29040" windowHeight="15720" tabRatio="847" activeTab="4" xr2:uid="{00000000-000D-0000-FFFF-FFFF00000000}"/>
  </bookViews>
  <sheets>
    <sheet name="Comp Detail" sheetId="140" r:id="rId1"/>
    <sheet name="IND Open" sheetId="202" r:id="rId2"/>
    <sheet name="IND Adv" sheetId="125" r:id="rId3"/>
    <sheet name="IND Int" sheetId="141" r:id="rId4"/>
    <sheet name="IND Nov" sheetId="142" r:id="rId5"/>
    <sheet name="IND PreNov A" sheetId="186" r:id="rId6"/>
    <sheet name="IND PreNov B" sheetId="212" r:id="rId7"/>
    <sheet name="IND Prelim A" sheetId="196" r:id="rId8"/>
    <sheet name="IND Prelim B" sheetId="213" r:id="rId9"/>
    <sheet name="IND Prelim C" sheetId="214" r:id="rId10"/>
    <sheet name="IND Prelim D" sheetId="215" r:id="rId11"/>
    <sheet name="IND Intro Comp" sheetId="154" r:id="rId12"/>
    <sheet name="IND Intro Free" sheetId="155" r:id="rId13"/>
    <sheet name="PDD A" sheetId="152" r:id="rId14"/>
    <sheet name="PDD B" sheetId="216" r:id="rId15"/>
    <sheet name="SQ Prelim" sheetId="102" r:id="rId16"/>
    <sheet name="Barrel Intro Prelim" sheetId="221" r:id="rId17"/>
    <sheet name="Barrel Ind Prelim B" sheetId="217" r:id="rId18"/>
    <sheet name="Barrel Ind PreNovice" sheetId="219" r:id="rId19"/>
    <sheet name="Barrel Ind Novice" sheetId="220" r:id="rId20"/>
    <sheet name="Barrel Ind Int Advanced" sheetId="222" r:id="rId21"/>
    <sheet name="Barrel PDD A" sheetId="224" r:id="rId22"/>
    <sheet name="Barrel PDD B" sheetId="223" r:id="rId23"/>
    <sheet name="Barrel Squad" sheetId="225" r:id="rId24"/>
    <sheet name="Barrel Ind Video" sheetId="226" r:id="rId25"/>
  </sheets>
  <definedNames>
    <definedName name="_xlnm.Print_Area" localSheetId="20">'Barrel Ind Int Advanced'!$A$1:$U$18</definedName>
    <definedName name="_xlnm.Print_Area" localSheetId="19">'Barrel Ind Novice'!$A$1:$U$17</definedName>
    <definedName name="_xlnm.Print_Area" localSheetId="17">'Barrel Ind Prelim B'!$A$1:$U$21</definedName>
    <definedName name="_xlnm.Print_Area" localSheetId="18">'Barrel Ind PreNovice'!$A$1:$U$25</definedName>
    <definedName name="_xlnm.Print_Area" localSheetId="24">'Barrel Ind Video'!$A$1:$U$15</definedName>
    <definedName name="_xlnm.Print_Area" localSheetId="16">'Barrel Intro Prelim'!$A$1:$U$21</definedName>
    <definedName name="_xlnm.Print_Area" localSheetId="21">'Barrel PDD A'!$Q$9:$T$26,'Barrel PDD A'!$A$5:$C$10</definedName>
    <definedName name="_xlnm.Print_Area" localSheetId="22">'Barrel PDD B'!$A$1:$T$36</definedName>
    <definedName name="_xlnm.Print_Area" localSheetId="2">'IND Adv'!$A$1:$DH$17</definedName>
    <definedName name="_xlnm.Print_Area" localSheetId="3">'IND Int'!$CM:$DC</definedName>
    <definedName name="_xlnm.Print_Area" localSheetId="11">'IND Intro Comp'!$A$1:$BB$13</definedName>
    <definedName name="_xlnm.Print_Area" localSheetId="12">'IND Intro Free'!$A$1:$AO$14</definedName>
    <definedName name="_xlnm.Print_Area" localSheetId="4">'IND Nov'!$CH:$CM</definedName>
    <definedName name="_xlnm.Print_Area" localSheetId="1">'IND Open'!$A$1:$EX$14</definedName>
    <definedName name="_xlnm.Print_Area" localSheetId="7">'IND Prelim A'!$A$1:$CI$17</definedName>
    <definedName name="_xlnm.Print_Area" localSheetId="8">'IND Prelim B'!$CD:$CI</definedName>
    <definedName name="_xlnm.Print_Area" localSheetId="9">'IND Prelim C'!$CD:$CI</definedName>
    <definedName name="_xlnm.Print_Area" localSheetId="10">'IND Prelim D'!$A$1:$CI$16</definedName>
    <definedName name="_xlnm.Print_Area" localSheetId="5">'IND PreNov A'!$CK:$CP</definedName>
    <definedName name="_xlnm.Print_Area" localSheetId="6">'IND PreNov B'!$A$1:$CP$22</definedName>
    <definedName name="_xlnm.Print_Area" localSheetId="13">'PDD A'!$A$1:$AL$21</definedName>
    <definedName name="_xlnm.Print_Area" localSheetId="14">'PDD B'!$A$1:$AL$22</definedName>
    <definedName name="_xlnm.Print_Area" localSheetId="15">'SQ Prelim'!$A$6:$CU$26</definedName>
    <definedName name="_xlnm.Print_Titles" localSheetId="20">'Barrel Ind Int Advanced'!$A:$C,'Barrel Ind Int Advanced'!$1:$6</definedName>
    <definedName name="_xlnm.Print_Titles" localSheetId="19">'Barrel Ind Novice'!$A:$C,'Barrel Ind Novice'!$1:$6</definedName>
    <definedName name="_xlnm.Print_Titles" localSheetId="17">'Barrel Ind Prelim B'!$A:$C,'Barrel Ind Prelim B'!$1:$6</definedName>
    <definedName name="_xlnm.Print_Titles" localSheetId="18">'Barrel Ind PreNovice'!$A:$C,'Barrel Ind PreNovice'!$1:$6</definedName>
    <definedName name="_xlnm.Print_Titles" localSheetId="24">'Barrel Ind Video'!$A:$C,'Barrel Ind Video'!$1:$6</definedName>
    <definedName name="_xlnm.Print_Titles" localSheetId="16">'Barrel Intro Prelim'!$A:$C,'Barrel Intro Prelim'!$1:$6</definedName>
    <definedName name="_xlnm.Print_Titles" localSheetId="21">'Barrel PDD A'!$A:$C,'Barrel PDD A'!$1:$6</definedName>
    <definedName name="_xlnm.Print_Titles" localSheetId="22">'Barrel PDD B'!$A:$C,'Barrel PDD B'!$1:$6</definedName>
    <definedName name="_xlnm.Print_Titles" localSheetId="2">'IND Adv'!$A:$E,'IND Adv'!$1:$9</definedName>
    <definedName name="_xlnm.Print_Titles" localSheetId="3">'IND Int'!$A:$E,'IND Int'!$1:$3</definedName>
    <definedName name="_xlnm.Print_Titles" localSheetId="11">'IND Intro Comp'!$A:$E,'IND Intro Comp'!$1:$7</definedName>
    <definedName name="_xlnm.Print_Titles" localSheetId="12">'IND Intro Free'!$A:$E,'IND Intro Free'!$1:$4</definedName>
    <definedName name="_xlnm.Print_Titles" localSheetId="4">'IND Nov'!$A:$E,'IND Nov'!$1:$4</definedName>
    <definedName name="_xlnm.Print_Titles" localSheetId="1">'IND Open'!$A:$E,'IND Open'!$1:$4</definedName>
    <definedName name="_xlnm.Print_Titles" localSheetId="7">'IND Prelim A'!$A:$E,'IND Prelim A'!$1:$7</definedName>
    <definedName name="_xlnm.Print_Titles" localSheetId="8">'IND Prelim B'!$A:$E,'IND Prelim B'!$1:$7</definedName>
    <definedName name="_xlnm.Print_Titles" localSheetId="9">'IND Prelim C'!$A:$E,'IND Prelim C'!$1:$7</definedName>
    <definedName name="_xlnm.Print_Titles" localSheetId="10">'IND Prelim D'!$A:$E,'IND Prelim D'!$1:$7</definedName>
    <definedName name="_xlnm.Print_Titles" localSheetId="5">'IND PreNov A'!$A:$E,'IND PreNov A'!$1:$7</definedName>
    <definedName name="_xlnm.Print_Titles" localSheetId="6">'IND PreNov B'!$A:$E,'IND PreNov B'!$1:$7</definedName>
    <definedName name="_xlnm.Print_Titles" localSheetId="13">'PDD A'!$A:$E,'PDD A'!$1:$7</definedName>
    <definedName name="_xlnm.Print_Titles" localSheetId="14">'PDD B'!$A:$E,'PDD B'!$1:$7</definedName>
    <definedName name="_xlnm.Print_Titles" localSheetId="15">'SQ Prelim'!$A:$E,'SQ Prelim'!$1:$8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G12" i="202" l="1"/>
  <c r="BV7" i="186"/>
  <c r="CG7" i="186"/>
  <c r="FE12" i="202"/>
  <c r="P16" i="225"/>
  <c r="S16" i="225" s="1"/>
  <c r="J16" i="225"/>
  <c r="P13" i="225"/>
  <c r="S13" i="225" s="1"/>
  <c r="J13" i="225"/>
  <c r="P14" i="225"/>
  <c r="S14" i="225" s="1"/>
  <c r="J14" i="225"/>
  <c r="P17" i="225"/>
  <c r="S17" i="225" s="1"/>
  <c r="J17" i="225"/>
  <c r="P11" i="225"/>
  <c r="S11" i="225" s="1"/>
  <c r="J11" i="225"/>
  <c r="P12" i="225"/>
  <c r="S12" i="225" s="1"/>
  <c r="J12" i="225"/>
  <c r="P13" i="226"/>
  <c r="J13" i="226"/>
  <c r="L13" i="226" s="1"/>
  <c r="R13" i="226" s="1"/>
  <c r="P12" i="226"/>
  <c r="J12" i="226"/>
  <c r="L12" i="226" s="1"/>
  <c r="R12" i="226" s="1"/>
  <c r="P14" i="226"/>
  <c r="J14" i="226"/>
  <c r="L14" i="226" s="1"/>
  <c r="R14" i="226" s="1"/>
  <c r="A3" i="226"/>
  <c r="A1" i="226"/>
  <c r="A1" i="152"/>
  <c r="P17" i="220"/>
  <c r="J15" i="213"/>
  <c r="AS18" i="213"/>
  <c r="J13" i="213"/>
  <c r="W16" i="213"/>
  <c r="J16" i="213"/>
  <c r="AI13" i="155"/>
  <c r="AK13" i="155" s="1"/>
  <c r="AD13" i="155"/>
  <c r="AF13" i="155" s="1"/>
  <c r="U13" i="155"/>
  <c r="W13" i="155" s="1"/>
  <c r="Q13" i="155"/>
  <c r="N13" i="155"/>
  <c r="K13" i="155"/>
  <c r="W12" i="215"/>
  <c r="J16" i="215"/>
  <c r="M13" i="215"/>
  <c r="J13" i="215"/>
  <c r="P13" i="215"/>
  <c r="Q13" i="215" s="1"/>
  <c r="L16" i="125"/>
  <c r="P17" i="125"/>
  <c r="P13" i="125"/>
  <c r="L18" i="186"/>
  <c r="L14" i="186"/>
  <c r="L16" i="186"/>
  <c r="A3" i="225"/>
  <c r="A1" i="225"/>
  <c r="P15" i="225"/>
  <c r="S15" i="225" s="1"/>
  <c r="J15" i="225"/>
  <c r="R15" i="225" s="1"/>
  <c r="R13" i="155" l="1"/>
  <c r="AM13" i="155" s="1"/>
  <c r="R12" i="225"/>
  <c r="T12" i="225" s="1"/>
  <c r="L12" i="225"/>
  <c r="R11" i="225"/>
  <c r="T11" i="225" s="1"/>
  <c r="L11" i="225"/>
  <c r="R17" i="225"/>
  <c r="T17" i="225" s="1"/>
  <c r="L17" i="225"/>
  <c r="R14" i="225"/>
  <c r="T14" i="225" s="1"/>
  <c r="L14" i="225"/>
  <c r="R13" i="225"/>
  <c r="T13" i="225" s="1"/>
  <c r="L13" i="225"/>
  <c r="R16" i="225"/>
  <c r="T16" i="225" s="1"/>
  <c r="L16" i="225"/>
  <c r="T12" i="226"/>
  <c r="S12" i="226"/>
  <c r="T13" i="226"/>
  <c r="S13" i="226"/>
  <c r="T14" i="226"/>
  <c r="S14" i="226"/>
  <c r="T15" i="225"/>
  <c r="L15" i="225"/>
  <c r="O16" i="224" l="1"/>
  <c r="R16" i="224" s="1"/>
  <c r="I16" i="224"/>
  <c r="Q16" i="224" s="1"/>
  <c r="O14" i="224"/>
  <c r="R14" i="224" s="1"/>
  <c r="I14" i="224"/>
  <c r="K14" i="224" s="1"/>
  <c r="O22" i="224"/>
  <c r="R22" i="224" s="1"/>
  <c r="I22" i="224"/>
  <c r="K22" i="224" s="1"/>
  <c r="O12" i="224"/>
  <c r="R12" i="224" s="1"/>
  <c r="I12" i="224"/>
  <c r="Q12" i="224" s="1"/>
  <c r="O18" i="224"/>
  <c r="R18" i="224" s="1"/>
  <c r="I18" i="224"/>
  <c r="Q18" i="224" s="1"/>
  <c r="O26" i="224"/>
  <c r="R26" i="224" s="1"/>
  <c r="I26" i="224"/>
  <c r="Q26" i="224" s="1"/>
  <c r="S26" i="224" s="1"/>
  <c r="O20" i="224"/>
  <c r="R20" i="224" s="1"/>
  <c r="I20" i="224"/>
  <c r="Q20" i="224" s="1"/>
  <c r="I24" i="224"/>
  <c r="Q24" i="224" s="1"/>
  <c r="I12" i="223"/>
  <c r="K12" i="223" s="1"/>
  <c r="I20" i="223"/>
  <c r="I14" i="223"/>
  <c r="I32" i="223"/>
  <c r="Q32" i="223" s="1"/>
  <c r="I26" i="223"/>
  <c r="Q26" i="223" s="1"/>
  <c r="I16" i="223"/>
  <c r="K16" i="223" s="1"/>
  <c r="I30" i="223"/>
  <c r="I36" i="223"/>
  <c r="I28" i="223"/>
  <c r="I34" i="223"/>
  <c r="Q34" i="223" s="1"/>
  <c r="I18" i="223"/>
  <c r="Q18" i="223" s="1"/>
  <c r="I22" i="223"/>
  <c r="Q22" i="223" s="1"/>
  <c r="I24" i="223"/>
  <c r="Q24" i="223" s="1"/>
  <c r="O24" i="224"/>
  <c r="R24" i="224" s="1"/>
  <c r="A3" i="224"/>
  <c r="A1" i="224"/>
  <c r="CQ33" i="102"/>
  <c r="CL26" i="102"/>
  <c r="CQ26" i="102" s="1"/>
  <c r="CL33" i="102"/>
  <c r="CL19" i="102"/>
  <c r="CQ19" i="102" s="1"/>
  <c r="CF26" i="102"/>
  <c r="CH26" i="102" s="1"/>
  <c r="CP26" i="102" s="1"/>
  <c r="BY26" i="102"/>
  <c r="CO26" i="102" s="1"/>
  <c r="BT26" i="102"/>
  <c r="BQ26" i="102"/>
  <c r="BN26" i="102"/>
  <c r="CF33" i="102"/>
  <c r="CH33" i="102" s="1"/>
  <c r="CP33" i="102" s="1"/>
  <c r="BY33" i="102"/>
  <c r="CO33" i="102" s="1"/>
  <c r="BT33" i="102"/>
  <c r="BQ33" i="102"/>
  <c r="BN33" i="102"/>
  <c r="CF19" i="102"/>
  <c r="CH19" i="102" s="1"/>
  <c r="CP19" i="102" s="1"/>
  <c r="BY19" i="102"/>
  <c r="CO19" i="102" s="1"/>
  <c r="BT19" i="102"/>
  <c r="BQ19" i="102"/>
  <c r="BN19" i="102"/>
  <c r="Q26" i="102"/>
  <c r="N26" i="102"/>
  <c r="K26" i="102"/>
  <c r="AX25" i="102"/>
  <c r="AM25" i="102"/>
  <c r="AB25" i="102"/>
  <c r="AX24" i="102"/>
  <c r="AM24" i="102"/>
  <c r="AB24" i="102"/>
  <c r="AX23" i="102"/>
  <c r="AM23" i="102"/>
  <c r="AB23" i="102"/>
  <c r="AX22" i="102"/>
  <c r="AM22" i="102"/>
  <c r="AB22" i="102"/>
  <c r="AX21" i="102"/>
  <c r="AM21" i="102"/>
  <c r="AB21" i="102"/>
  <c r="AX20" i="102"/>
  <c r="AM20" i="102"/>
  <c r="AB20" i="102"/>
  <c r="Q33" i="102"/>
  <c r="N33" i="102"/>
  <c r="K33" i="102"/>
  <c r="AX32" i="102"/>
  <c r="AM32" i="102"/>
  <c r="AB32" i="102"/>
  <c r="AX31" i="102"/>
  <c r="AM31" i="102"/>
  <c r="AB31" i="102"/>
  <c r="AX30" i="102"/>
  <c r="AM30" i="102"/>
  <c r="AB30" i="102"/>
  <c r="AX29" i="102"/>
  <c r="AM29" i="102"/>
  <c r="AB29" i="102"/>
  <c r="AX28" i="102"/>
  <c r="AM28" i="102"/>
  <c r="AB28" i="102"/>
  <c r="AX27" i="102"/>
  <c r="AM27" i="102"/>
  <c r="AB27" i="102"/>
  <c r="O12" i="223"/>
  <c r="R12" i="223" s="1"/>
  <c r="O20" i="223"/>
  <c r="R20" i="223" s="1"/>
  <c r="Q20" i="223"/>
  <c r="S20" i="223" s="1"/>
  <c r="O14" i="223"/>
  <c r="R14" i="223" s="1"/>
  <c r="Q14" i="223"/>
  <c r="O32" i="223"/>
  <c r="R32" i="223" s="1"/>
  <c r="O26" i="223"/>
  <c r="R26" i="223" s="1"/>
  <c r="O16" i="223"/>
  <c r="R16" i="223" s="1"/>
  <c r="O30" i="223"/>
  <c r="R30" i="223" s="1"/>
  <c r="K30" i="223"/>
  <c r="O36" i="223"/>
  <c r="R36" i="223" s="1"/>
  <c r="Q36" i="223"/>
  <c r="K28" i="223"/>
  <c r="O28" i="223"/>
  <c r="R28" i="223" s="1"/>
  <c r="O34" i="223"/>
  <c r="R34" i="223" s="1"/>
  <c r="O18" i="223"/>
  <c r="R18" i="223" s="1"/>
  <c r="O22" i="223"/>
  <c r="R22" i="223" s="1"/>
  <c r="A3" i="223"/>
  <c r="A1" i="223"/>
  <c r="O24" i="223"/>
  <c r="R24" i="223" s="1"/>
  <c r="P17" i="222"/>
  <c r="J17" i="222"/>
  <c r="L17" i="222" s="1"/>
  <c r="R17" i="222" s="1"/>
  <c r="P12" i="222"/>
  <c r="J12" i="222"/>
  <c r="L12" i="222" s="1"/>
  <c r="R12" i="222" s="1"/>
  <c r="P13" i="222"/>
  <c r="J13" i="222"/>
  <c r="L13" i="222" s="1"/>
  <c r="R13" i="222" s="1"/>
  <c r="P11" i="222"/>
  <c r="J11" i="222"/>
  <c r="L11" i="222" s="1"/>
  <c r="R11" i="222" s="1"/>
  <c r="P16" i="222"/>
  <c r="J16" i="222"/>
  <c r="L16" i="222" s="1"/>
  <c r="R16" i="222" s="1"/>
  <c r="P18" i="222"/>
  <c r="J18" i="222"/>
  <c r="L18" i="222" s="1"/>
  <c r="R18" i="222" s="1"/>
  <c r="P14" i="222"/>
  <c r="J14" i="222"/>
  <c r="L14" i="222" s="1"/>
  <c r="R14" i="222" s="1"/>
  <c r="J15" i="222"/>
  <c r="L15" i="222" s="1"/>
  <c r="P15" i="222"/>
  <c r="S15" i="222" s="1"/>
  <c r="A3" i="222"/>
  <c r="A1" i="222"/>
  <c r="P15" i="221"/>
  <c r="S15" i="221" s="1"/>
  <c r="J15" i="221"/>
  <c r="L15" i="221" s="1"/>
  <c r="R15" i="221" s="1"/>
  <c r="P18" i="221"/>
  <c r="J18" i="221"/>
  <c r="L18" i="221" s="1"/>
  <c r="R18" i="221" s="1"/>
  <c r="P14" i="221"/>
  <c r="S14" i="221" s="1"/>
  <c r="J14" i="221"/>
  <c r="L14" i="221" s="1"/>
  <c r="R14" i="221" s="1"/>
  <c r="P21" i="221"/>
  <c r="S21" i="221" s="1"/>
  <c r="J21" i="221"/>
  <c r="L21" i="221" s="1"/>
  <c r="R21" i="221" s="1"/>
  <c r="P20" i="221"/>
  <c r="J20" i="221"/>
  <c r="L20" i="221" s="1"/>
  <c r="R20" i="221" s="1"/>
  <c r="P11" i="221"/>
  <c r="J11" i="221"/>
  <c r="L11" i="221" s="1"/>
  <c r="R11" i="221" s="1"/>
  <c r="P19" i="221"/>
  <c r="S19" i="221" s="1"/>
  <c r="J19" i="221"/>
  <c r="L19" i="221" s="1"/>
  <c r="P16" i="221"/>
  <c r="J16" i="221"/>
  <c r="L16" i="221" s="1"/>
  <c r="R16" i="221" s="1"/>
  <c r="P12" i="221"/>
  <c r="J12" i="221"/>
  <c r="L12" i="221" s="1"/>
  <c r="R12" i="221" s="1"/>
  <c r="P13" i="221"/>
  <c r="S13" i="221" s="1"/>
  <c r="J13" i="221"/>
  <c r="L13" i="221" s="1"/>
  <c r="R13" i="221" s="1"/>
  <c r="P17" i="221"/>
  <c r="S17" i="221" s="1"/>
  <c r="J17" i="221"/>
  <c r="L17" i="221" s="1"/>
  <c r="R17" i="221" s="1"/>
  <c r="A3" i="221"/>
  <c r="A1" i="221"/>
  <c r="P16" i="220"/>
  <c r="J16" i="220"/>
  <c r="L16" i="220" s="1"/>
  <c r="R16" i="220" s="1"/>
  <c r="P15" i="220"/>
  <c r="S15" i="220" s="1"/>
  <c r="J15" i="220"/>
  <c r="L15" i="220" s="1"/>
  <c r="S17" i="220"/>
  <c r="J17" i="220"/>
  <c r="L17" i="220" s="1"/>
  <c r="R17" i="220" s="1"/>
  <c r="P14" i="220"/>
  <c r="J14" i="220"/>
  <c r="L14" i="220" s="1"/>
  <c r="R14" i="220" s="1"/>
  <c r="P12" i="220"/>
  <c r="J12" i="220"/>
  <c r="L12" i="220" s="1"/>
  <c r="R12" i="220" s="1"/>
  <c r="P13" i="220"/>
  <c r="S13" i="220" s="1"/>
  <c r="J13" i="220"/>
  <c r="L13" i="220" s="1"/>
  <c r="A3" i="220"/>
  <c r="A1" i="220"/>
  <c r="P15" i="219"/>
  <c r="J15" i="219"/>
  <c r="L15" i="219" s="1"/>
  <c r="R15" i="219" s="1"/>
  <c r="P14" i="219"/>
  <c r="J14" i="219"/>
  <c r="L14" i="219" s="1"/>
  <c r="R14" i="219" s="1"/>
  <c r="P20" i="219"/>
  <c r="J20" i="219"/>
  <c r="L20" i="219" s="1"/>
  <c r="R20" i="219" s="1"/>
  <c r="P12" i="219"/>
  <c r="J12" i="219"/>
  <c r="L12" i="219" s="1"/>
  <c r="R12" i="219" s="1"/>
  <c r="P25" i="219"/>
  <c r="J25" i="219"/>
  <c r="L25" i="219" s="1"/>
  <c r="R25" i="219" s="1"/>
  <c r="P24" i="219"/>
  <c r="S24" i="219" s="1"/>
  <c r="J24" i="219"/>
  <c r="L24" i="219" s="1"/>
  <c r="R24" i="219" s="1"/>
  <c r="P17" i="219"/>
  <c r="J17" i="219"/>
  <c r="L17" i="219" s="1"/>
  <c r="R17" i="219" s="1"/>
  <c r="P23" i="219"/>
  <c r="J23" i="219"/>
  <c r="L23" i="219" s="1"/>
  <c r="R23" i="219" s="1"/>
  <c r="P22" i="219"/>
  <c r="S22" i="219" s="1"/>
  <c r="J22" i="219"/>
  <c r="L22" i="219" s="1"/>
  <c r="R22" i="219" s="1"/>
  <c r="P16" i="219"/>
  <c r="S16" i="219" s="1"/>
  <c r="J16" i="219"/>
  <c r="L16" i="219" s="1"/>
  <c r="P21" i="219"/>
  <c r="J21" i="219"/>
  <c r="L21" i="219" s="1"/>
  <c r="R21" i="219" s="1"/>
  <c r="P19" i="219"/>
  <c r="J19" i="219"/>
  <c r="L19" i="219" s="1"/>
  <c r="R19" i="219" s="1"/>
  <c r="P18" i="219"/>
  <c r="J18" i="219"/>
  <c r="L18" i="219" s="1"/>
  <c r="R18" i="219" s="1"/>
  <c r="P13" i="219"/>
  <c r="S13" i="219" s="1"/>
  <c r="J13" i="219"/>
  <c r="L13" i="219" s="1"/>
  <c r="R13" i="219" s="1"/>
  <c r="A3" i="219"/>
  <c r="A1" i="219"/>
  <c r="P15" i="217"/>
  <c r="S15" i="217" s="1"/>
  <c r="J15" i="217"/>
  <c r="L15" i="217" s="1"/>
  <c r="R15" i="217" s="1"/>
  <c r="P16" i="217"/>
  <c r="S16" i="217" s="1"/>
  <c r="J16" i="217"/>
  <c r="L16" i="217" s="1"/>
  <c r="P13" i="217"/>
  <c r="S13" i="217" s="1"/>
  <c r="J13" i="217"/>
  <c r="L13" i="217" s="1"/>
  <c r="R13" i="217" s="1"/>
  <c r="P17" i="217"/>
  <c r="J17" i="217"/>
  <c r="L17" i="217" s="1"/>
  <c r="R17" i="217" s="1"/>
  <c r="P12" i="217"/>
  <c r="S12" i="217" s="1"/>
  <c r="J12" i="217"/>
  <c r="L12" i="217" s="1"/>
  <c r="P21" i="217"/>
  <c r="J21" i="217"/>
  <c r="L21" i="217" s="1"/>
  <c r="R21" i="217" s="1"/>
  <c r="P19" i="217"/>
  <c r="J19" i="217"/>
  <c r="L19" i="217" s="1"/>
  <c r="R19" i="217" s="1"/>
  <c r="P14" i="217"/>
  <c r="J14" i="217"/>
  <c r="L14" i="217" s="1"/>
  <c r="R14" i="217" s="1"/>
  <c r="P18" i="217"/>
  <c r="S18" i="217" s="1"/>
  <c r="J18" i="217"/>
  <c r="L18" i="217" s="1"/>
  <c r="R18" i="217" s="1"/>
  <c r="A1" i="217"/>
  <c r="A3" i="217"/>
  <c r="J20" i="217"/>
  <c r="L20" i="217" s="1"/>
  <c r="P20" i="217"/>
  <c r="S20" i="217" s="1"/>
  <c r="S32" i="223" l="1"/>
  <c r="S26" i="223"/>
  <c r="S18" i="223"/>
  <c r="T12" i="221"/>
  <c r="S12" i="224"/>
  <c r="Q14" i="224"/>
  <c r="S16" i="224"/>
  <c r="S18" i="224"/>
  <c r="S24" i="224"/>
  <c r="S14" i="224"/>
  <c r="S20" i="224"/>
  <c r="K16" i="224"/>
  <c r="K26" i="224"/>
  <c r="K12" i="224"/>
  <c r="K20" i="224"/>
  <c r="Q22" i="224"/>
  <c r="S22" i="224" s="1"/>
  <c r="K18" i="224"/>
  <c r="K24" i="224"/>
  <c r="R26" i="102"/>
  <c r="BA26" i="102" s="1"/>
  <c r="BU26" i="102"/>
  <c r="CN26" i="102" s="1"/>
  <c r="CS26" i="102" s="1"/>
  <c r="BU33" i="102"/>
  <c r="CN33" i="102" s="1"/>
  <c r="CS33" i="102" s="1"/>
  <c r="BU19" i="102"/>
  <c r="CN19" i="102" s="1"/>
  <c r="CS19" i="102" s="1"/>
  <c r="AX26" i="102"/>
  <c r="AY26" i="102" s="1"/>
  <c r="BD26" i="102" s="1"/>
  <c r="AM26" i="102"/>
  <c r="AN26" i="102" s="1"/>
  <c r="BC26" i="102" s="1"/>
  <c r="AB33" i="102"/>
  <c r="AC33" i="102" s="1"/>
  <c r="BB33" i="102" s="1"/>
  <c r="AM33" i="102"/>
  <c r="AN33" i="102" s="1"/>
  <c r="BC33" i="102" s="1"/>
  <c r="AB26" i="102"/>
  <c r="AC26" i="102" s="1"/>
  <c r="BB26" i="102" s="1"/>
  <c r="AX33" i="102"/>
  <c r="AY33" i="102" s="1"/>
  <c r="BD33" i="102" s="1"/>
  <c r="R33" i="102"/>
  <c r="BA33" i="102" s="1"/>
  <c r="BF26" i="102"/>
  <c r="Q12" i="223"/>
  <c r="S12" i="223" s="1"/>
  <c r="K20" i="223"/>
  <c r="S34" i="223"/>
  <c r="S22" i="223"/>
  <c r="S14" i="223"/>
  <c r="K14" i="223"/>
  <c r="K32" i="223"/>
  <c r="K26" i="223"/>
  <c r="Q16" i="223"/>
  <c r="S16" i="223" s="1"/>
  <c r="Q30" i="223"/>
  <c r="S30" i="223" s="1"/>
  <c r="S36" i="223"/>
  <c r="K36" i="223"/>
  <c r="Q28" i="223"/>
  <c r="S28" i="223" s="1"/>
  <c r="K34" i="223"/>
  <c r="K18" i="223"/>
  <c r="K22" i="223"/>
  <c r="S24" i="223"/>
  <c r="K24" i="223"/>
  <c r="T12" i="222"/>
  <c r="T17" i="222"/>
  <c r="T14" i="222"/>
  <c r="T16" i="222"/>
  <c r="T18" i="222"/>
  <c r="T11" i="222"/>
  <c r="T13" i="222"/>
  <c r="S16" i="222"/>
  <c r="S11" i="222"/>
  <c r="S18" i="222"/>
  <c r="S13" i="222"/>
  <c r="S12" i="222"/>
  <c r="S14" i="222"/>
  <c r="S17" i="222"/>
  <c r="R15" i="222"/>
  <c r="T15" i="222"/>
  <c r="T15" i="221"/>
  <c r="R19" i="221"/>
  <c r="T19" i="221"/>
  <c r="T11" i="221"/>
  <c r="T16" i="221"/>
  <c r="T13" i="221"/>
  <c r="T20" i="221"/>
  <c r="T18" i="221"/>
  <c r="T17" i="221"/>
  <c r="T14" i="221"/>
  <c r="T21" i="221"/>
  <c r="S11" i="221"/>
  <c r="S16" i="221"/>
  <c r="S12" i="221"/>
  <c r="S20" i="221"/>
  <c r="S18" i="221"/>
  <c r="R13" i="220"/>
  <c r="T13" i="220"/>
  <c r="T12" i="220"/>
  <c r="T14" i="220"/>
  <c r="T15" i="220"/>
  <c r="R15" i="220"/>
  <c r="T16" i="220"/>
  <c r="T17" i="220"/>
  <c r="S12" i="220"/>
  <c r="S14" i="220"/>
  <c r="S16" i="220"/>
  <c r="T15" i="219"/>
  <c r="T12" i="219"/>
  <c r="T20" i="219"/>
  <c r="T14" i="219"/>
  <c r="S12" i="219"/>
  <c r="S15" i="219"/>
  <c r="S20" i="219"/>
  <c r="S14" i="219"/>
  <c r="T21" i="219"/>
  <c r="R16" i="219"/>
  <c r="T16" i="219"/>
  <c r="T22" i="219"/>
  <c r="T23" i="219"/>
  <c r="T17" i="219"/>
  <c r="T18" i="219"/>
  <c r="T19" i="219"/>
  <c r="T25" i="219"/>
  <c r="S17" i="219"/>
  <c r="S19" i="219"/>
  <c r="T13" i="219"/>
  <c r="T24" i="219"/>
  <c r="S21" i="219"/>
  <c r="S23" i="219"/>
  <c r="S18" i="219"/>
  <c r="S25" i="219"/>
  <c r="T19" i="217"/>
  <c r="R16" i="217"/>
  <c r="T16" i="217"/>
  <c r="T14" i="217"/>
  <c r="T21" i="217"/>
  <c r="T12" i="217"/>
  <c r="R12" i="217"/>
  <c r="T17" i="217"/>
  <c r="T13" i="217"/>
  <c r="T18" i="217"/>
  <c r="T15" i="217"/>
  <c r="S21" i="217"/>
  <c r="S17" i="217"/>
  <c r="S14" i="217"/>
  <c r="S19" i="217"/>
  <c r="R20" i="217"/>
  <c r="T20" i="217"/>
  <c r="CU26" i="102" l="1"/>
  <c r="BF33" i="102"/>
  <c r="K17" i="152"/>
  <c r="W12" i="214"/>
  <c r="AX18" i="102"/>
  <c r="AX17" i="102"/>
  <c r="AX16" i="102"/>
  <c r="AX15" i="102"/>
  <c r="AX14" i="102"/>
  <c r="AX13" i="102"/>
  <c r="AI15" i="152"/>
  <c r="AC15" i="152"/>
  <c r="AE15" i="152" s="1"/>
  <c r="V15" i="152"/>
  <c r="Q15" i="152"/>
  <c r="N15" i="152"/>
  <c r="K15" i="152"/>
  <c r="AI19" i="152"/>
  <c r="AC19" i="152"/>
  <c r="AE19" i="152" s="1"/>
  <c r="V19" i="152"/>
  <c r="Q19" i="152"/>
  <c r="N19" i="152"/>
  <c r="K19" i="152"/>
  <c r="AI13" i="152"/>
  <c r="AC13" i="152"/>
  <c r="AE13" i="152" s="1"/>
  <c r="V13" i="152"/>
  <c r="Q13" i="152"/>
  <c r="N13" i="152"/>
  <c r="K13" i="152"/>
  <c r="AI17" i="152"/>
  <c r="AC17" i="152"/>
  <c r="AE17" i="152" s="1"/>
  <c r="V17" i="152"/>
  <c r="Q17" i="152"/>
  <c r="N17" i="152"/>
  <c r="AI16" i="216"/>
  <c r="AC16" i="216"/>
  <c r="AE16" i="216" s="1"/>
  <c r="V16" i="216"/>
  <c r="Q16" i="216"/>
  <c r="N16" i="216"/>
  <c r="K16" i="216"/>
  <c r="AI14" i="216"/>
  <c r="AC14" i="216"/>
  <c r="AE14" i="216" s="1"/>
  <c r="V14" i="216"/>
  <c r="Q14" i="216"/>
  <c r="N14" i="216"/>
  <c r="K14" i="216"/>
  <c r="AI20" i="216"/>
  <c r="AC20" i="216"/>
  <c r="AE20" i="216" s="1"/>
  <c r="V20" i="216"/>
  <c r="Q20" i="216"/>
  <c r="N20" i="216"/>
  <c r="K20" i="216"/>
  <c r="R20" i="216" s="1"/>
  <c r="AI22" i="216"/>
  <c r="AC22" i="216"/>
  <c r="AE22" i="216" s="1"/>
  <c r="V22" i="216"/>
  <c r="Q22" i="216"/>
  <c r="N22" i="216"/>
  <c r="K22" i="216"/>
  <c r="AI12" i="216"/>
  <c r="AC12" i="216"/>
  <c r="AE12" i="216" s="1"/>
  <c r="V12" i="216"/>
  <c r="Q12" i="216"/>
  <c r="N12" i="216"/>
  <c r="K12" i="216"/>
  <c r="AI18" i="216"/>
  <c r="AC18" i="216"/>
  <c r="AE18" i="216" s="1"/>
  <c r="V18" i="216"/>
  <c r="Q18" i="216"/>
  <c r="N18" i="216"/>
  <c r="K18" i="216"/>
  <c r="AH6" i="216"/>
  <c r="Y6" i="216"/>
  <c r="U6" i="216"/>
  <c r="H6" i="216"/>
  <c r="A3" i="216"/>
  <c r="AL2" i="216"/>
  <c r="AL1" i="216"/>
  <c r="A1" i="216"/>
  <c r="AH6" i="152"/>
  <c r="AI21" i="152"/>
  <c r="U8" i="155"/>
  <c r="AI8" i="155"/>
  <c r="AI14" i="155"/>
  <c r="AK14" i="155" s="1"/>
  <c r="AW11" i="154"/>
  <c r="AX11" i="154" s="1"/>
  <c r="AL11" i="154"/>
  <c r="AM11" i="154" s="1"/>
  <c r="AA11" i="154"/>
  <c r="AB11" i="154" s="1"/>
  <c r="P11" i="154"/>
  <c r="M11" i="154"/>
  <c r="J11" i="154"/>
  <c r="AW13" i="154"/>
  <c r="AX13" i="154" s="1"/>
  <c r="AL13" i="154"/>
  <c r="AM13" i="154" s="1"/>
  <c r="AA13" i="154"/>
  <c r="AB13" i="154" s="1"/>
  <c r="P13" i="154"/>
  <c r="M13" i="154"/>
  <c r="J13" i="154"/>
  <c r="AP5" i="154"/>
  <c r="AW12" i="154"/>
  <c r="AX12" i="154" s="1"/>
  <c r="J18" i="213"/>
  <c r="M18" i="213"/>
  <c r="P18" i="213"/>
  <c r="Q18" i="213" s="1"/>
  <c r="W18" i="213"/>
  <c r="Z18" i="213"/>
  <c r="AC18" i="213"/>
  <c r="AN18" i="213"/>
  <c r="AO18" i="213" s="1"/>
  <c r="BC18" i="213"/>
  <c r="BD18" i="213" s="1"/>
  <c r="BK18" i="213"/>
  <c r="BM18" i="213" s="1"/>
  <c r="BW18" i="213"/>
  <c r="BX18" i="213" s="1"/>
  <c r="CB18" i="213"/>
  <c r="CB14" i="215"/>
  <c r="BW14" i="215"/>
  <c r="BX14" i="215" s="1"/>
  <c r="BK14" i="215"/>
  <c r="BM14" i="215" s="1"/>
  <c r="BC14" i="215"/>
  <c r="BD14" i="215" s="1"/>
  <c r="AS14" i="215"/>
  <c r="AN14" i="215"/>
  <c r="AO14" i="215" s="1"/>
  <c r="AC14" i="215"/>
  <c r="Z14" i="215"/>
  <c r="W14" i="215"/>
  <c r="P14" i="215"/>
  <c r="M14" i="215"/>
  <c r="J14" i="215"/>
  <c r="CB13" i="215"/>
  <c r="BW13" i="215"/>
  <c r="BX13" i="215" s="1"/>
  <c r="BK13" i="215"/>
  <c r="BM13" i="215" s="1"/>
  <c r="BC13" i="215"/>
  <c r="BD13" i="215" s="1"/>
  <c r="AS13" i="215"/>
  <c r="AN13" i="215"/>
  <c r="AO13" i="215" s="1"/>
  <c r="AC13" i="215"/>
  <c r="Z13" i="215"/>
  <c r="W13" i="215"/>
  <c r="CB15" i="215"/>
  <c r="BW15" i="215"/>
  <c r="BX15" i="215" s="1"/>
  <c r="BK15" i="215"/>
  <c r="BM15" i="215" s="1"/>
  <c r="BC15" i="215"/>
  <c r="BD15" i="215" s="1"/>
  <c r="AS15" i="215"/>
  <c r="AN15" i="215"/>
  <c r="AO15" i="215" s="1"/>
  <c r="AC15" i="215"/>
  <c r="Z15" i="215"/>
  <c r="W15" i="215"/>
  <c r="P15" i="215"/>
  <c r="M15" i="215"/>
  <c r="J15" i="215"/>
  <c r="CB16" i="215"/>
  <c r="BW16" i="215"/>
  <c r="BX16" i="215" s="1"/>
  <c r="BK16" i="215"/>
  <c r="BM16" i="215" s="1"/>
  <c r="BC16" i="215"/>
  <c r="BD16" i="215" s="1"/>
  <c r="AS16" i="215"/>
  <c r="AN16" i="215"/>
  <c r="AO16" i="215" s="1"/>
  <c r="AC16" i="215"/>
  <c r="Z16" i="215"/>
  <c r="W16" i="215"/>
  <c r="P16" i="215"/>
  <c r="M16" i="215"/>
  <c r="CB12" i="215"/>
  <c r="BW12" i="215"/>
  <c r="BX12" i="215" s="1"/>
  <c r="BK12" i="215"/>
  <c r="BM12" i="215" s="1"/>
  <c r="BC12" i="215"/>
  <c r="BD12" i="215" s="1"/>
  <c r="AS12" i="215"/>
  <c r="AN12" i="215"/>
  <c r="AO12" i="215" s="1"/>
  <c r="AC12" i="215"/>
  <c r="Z12" i="215"/>
  <c r="AD12" i="215" s="1"/>
  <c r="P12" i="215"/>
  <c r="M12" i="215"/>
  <c r="J12" i="215"/>
  <c r="CA7" i="215"/>
  <c r="BP7" i="215"/>
  <c r="BG7" i="215"/>
  <c r="AV7" i="215"/>
  <c r="AR7" i="215"/>
  <c r="AG7" i="215"/>
  <c r="T7" i="215"/>
  <c r="G7" i="215"/>
  <c r="A3" i="215"/>
  <c r="CI2" i="215"/>
  <c r="CI1" i="215"/>
  <c r="A1" i="215"/>
  <c r="CB13" i="214"/>
  <c r="BW13" i="214"/>
  <c r="BX13" i="214" s="1"/>
  <c r="BK13" i="214"/>
  <c r="BM13" i="214" s="1"/>
  <c r="BC13" i="214"/>
  <c r="BD13" i="214" s="1"/>
  <c r="AS13" i="214"/>
  <c r="AN13" i="214"/>
  <c r="AO13" i="214" s="1"/>
  <c r="AC13" i="214"/>
  <c r="Z13" i="214"/>
  <c r="W13" i="214"/>
  <c r="P13" i="214"/>
  <c r="M13" i="214"/>
  <c r="J13" i="214"/>
  <c r="CB14" i="214"/>
  <c r="BW14" i="214"/>
  <c r="BX14" i="214" s="1"/>
  <c r="BK14" i="214"/>
  <c r="BM14" i="214" s="1"/>
  <c r="BC14" i="214"/>
  <c r="BD14" i="214" s="1"/>
  <c r="AS14" i="214"/>
  <c r="AN14" i="214"/>
  <c r="AO14" i="214" s="1"/>
  <c r="AC14" i="214"/>
  <c r="Z14" i="214"/>
  <c r="W14" i="214"/>
  <c r="AD14" i="214" s="1"/>
  <c r="P14" i="214"/>
  <c r="M14" i="214"/>
  <c r="J14" i="214"/>
  <c r="CB15" i="214"/>
  <c r="BW15" i="214"/>
  <c r="BX15" i="214" s="1"/>
  <c r="BK15" i="214"/>
  <c r="BM15" i="214" s="1"/>
  <c r="BC15" i="214"/>
  <c r="BD15" i="214" s="1"/>
  <c r="AS15" i="214"/>
  <c r="AN15" i="214"/>
  <c r="AO15" i="214" s="1"/>
  <c r="AC15" i="214"/>
  <c r="Z15" i="214"/>
  <c r="W15" i="214"/>
  <c r="P15" i="214"/>
  <c r="M15" i="214"/>
  <c r="J15" i="214"/>
  <c r="CB17" i="214"/>
  <c r="BW17" i="214"/>
  <c r="BX17" i="214" s="1"/>
  <c r="BK17" i="214"/>
  <c r="BM17" i="214" s="1"/>
  <c r="BC17" i="214"/>
  <c r="BD17" i="214" s="1"/>
  <c r="AS17" i="214"/>
  <c r="AN17" i="214"/>
  <c r="AO17" i="214" s="1"/>
  <c r="AC17" i="214"/>
  <c r="Z17" i="214"/>
  <c r="W17" i="214"/>
  <c r="P17" i="214"/>
  <c r="M17" i="214"/>
  <c r="J17" i="214"/>
  <c r="CB12" i="214"/>
  <c r="BW12" i="214"/>
  <c r="BX12" i="214" s="1"/>
  <c r="BK12" i="214"/>
  <c r="BM12" i="214" s="1"/>
  <c r="BC12" i="214"/>
  <c r="BD12" i="214" s="1"/>
  <c r="AS12" i="214"/>
  <c r="AN12" i="214"/>
  <c r="AO12" i="214" s="1"/>
  <c r="AC12" i="214"/>
  <c r="Z12" i="214"/>
  <c r="P12" i="214"/>
  <c r="M12" i="214"/>
  <c r="J12" i="214"/>
  <c r="CB16" i="214"/>
  <c r="BW16" i="214"/>
  <c r="BX16" i="214" s="1"/>
  <c r="BK16" i="214"/>
  <c r="BM16" i="214" s="1"/>
  <c r="BC16" i="214"/>
  <c r="BD16" i="214" s="1"/>
  <c r="AS16" i="214"/>
  <c r="AN16" i="214"/>
  <c r="AO16" i="214" s="1"/>
  <c r="AC16" i="214"/>
  <c r="Z16" i="214"/>
  <c r="W16" i="214"/>
  <c r="P16" i="214"/>
  <c r="M16" i="214"/>
  <c r="J16" i="214"/>
  <c r="CA7" i="214"/>
  <c r="BP7" i="214"/>
  <c r="BG7" i="214"/>
  <c r="AV7" i="214"/>
  <c r="AR7" i="214"/>
  <c r="AG7" i="214"/>
  <c r="T7" i="214"/>
  <c r="G7" i="214"/>
  <c r="A3" i="214"/>
  <c r="CI2" i="214"/>
  <c r="CI1" i="214"/>
  <c r="A1" i="214"/>
  <c r="CB15" i="213"/>
  <c r="BW15" i="213"/>
  <c r="BX15" i="213" s="1"/>
  <c r="BK15" i="213"/>
  <c r="BM15" i="213" s="1"/>
  <c r="BC15" i="213"/>
  <c r="BD15" i="213" s="1"/>
  <c r="AS15" i="213"/>
  <c r="AN15" i="213"/>
  <c r="AO15" i="213" s="1"/>
  <c r="AC15" i="213"/>
  <c r="Z15" i="213"/>
  <c r="W15" i="213"/>
  <c r="P15" i="213"/>
  <c r="M15" i="213"/>
  <c r="CB12" i="213"/>
  <c r="BW12" i="213"/>
  <c r="BX12" i="213" s="1"/>
  <c r="BK12" i="213"/>
  <c r="BM12" i="213" s="1"/>
  <c r="BC12" i="213"/>
  <c r="BD12" i="213" s="1"/>
  <c r="AS12" i="213"/>
  <c r="AN12" i="213"/>
  <c r="AO12" i="213" s="1"/>
  <c r="AC12" i="213"/>
  <c r="Z12" i="213"/>
  <c r="W12" i="213"/>
  <c r="P12" i="213"/>
  <c r="M12" i="213"/>
  <c r="J12" i="213"/>
  <c r="CB17" i="213"/>
  <c r="BW17" i="213"/>
  <c r="BX17" i="213" s="1"/>
  <c r="BK17" i="213"/>
  <c r="BM17" i="213" s="1"/>
  <c r="BC17" i="213"/>
  <c r="BD17" i="213" s="1"/>
  <c r="AS17" i="213"/>
  <c r="AN17" i="213"/>
  <c r="AO17" i="213" s="1"/>
  <c r="AC17" i="213"/>
  <c r="Z17" i="213"/>
  <c r="W17" i="213"/>
  <c r="P17" i="213"/>
  <c r="M17" i="213"/>
  <c r="J17" i="213"/>
  <c r="CB14" i="213"/>
  <c r="BW14" i="213"/>
  <c r="BX14" i="213" s="1"/>
  <c r="BK14" i="213"/>
  <c r="BM14" i="213" s="1"/>
  <c r="BC14" i="213"/>
  <c r="BD14" i="213" s="1"/>
  <c r="AS14" i="213"/>
  <c r="AN14" i="213"/>
  <c r="AO14" i="213" s="1"/>
  <c r="AC14" i="213"/>
  <c r="Z14" i="213"/>
  <c r="W14" i="213"/>
  <c r="P14" i="213"/>
  <c r="M14" i="213"/>
  <c r="J14" i="213"/>
  <c r="CB13" i="213"/>
  <c r="BW13" i="213"/>
  <c r="BX13" i="213" s="1"/>
  <c r="BK13" i="213"/>
  <c r="BM13" i="213" s="1"/>
  <c r="BC13" i="213"/>
  <c r="BD13" i="213" s="1"/>
  <c r="AS13" i="213"/>
  <c r="AN13" i="213"/>
  <c r="AO13" i="213" s="1"/>
  <c r="AC13" i="213"/>
  <c r="Z13" i="213"/>
  <c r="W13" i="213"/>
  <c r="P13" i="213"/>
  <c r="M13" i="213"/>
  <c r="CB16" i="213"/>
  <c r="BW16" i="213"/>
  <c r="BX16" i="213" s="1"/>
  <c r="BK16" i="213"/>
  <c r="BM16" i="213" s="1"/>
  <c r="BC16" i="213"/>
  <c r="BD16" i="213" s="1"/>
  <c r="AS16" i="213"/>
  <c r="AN16" i="213"/>
  <c r="AO16" i="213" s="1"/>
  <c r="AC16" i="213"/>
  <c r="Z16" i="213"/>
  <c r="P16" i="213"/>
  <c r="M16" i="213"/>
  <c r="CA7" i="213"/>
  <c r="BP7" i="213"/>
  <c r="BG7" i="213"/>
  <c r="AV7" i="213"/>
  <c r="AR7" i="213"/>
  <c r="AG7" i="213"/>
  <c r="T7" i="213"/>
  <c r="G7" i="213"/>
  <c r="A3" i="213"/>
  <c r="CI2" i="213"/>
  <c r="CI1" i="213"/>
  <c r="A1" i="213"/>
  <c r="CB14" i="196"/>
  <c r="BW14" i="196"/>
  <c r="BX14" i="196" s="1"/>
  <c r="BK14" i="196"/>
  <c r="BM14" i="196" s="1"/>
  <c r="BC14" i="196"/>
  <c r="BD14" i="196" s="1"/>
  <c r="AS14" i="196"/>
  <c r="AN14" i="196"/>
  <c r="AO14" i="196" s="1"/>
  <c r="AC14" i="196"/>
  <c r="Z14" i="196"/>
  <c r="W14" i="196"/>
  <c r="P14" i="196"/>
  <c r="M14" i="196"/>
  <c r="J14" i="196"/>
  <c r="CB15" i="196"/>
  <c r="BW15" i="196"/>
  <c r="BX15" i="196" s="1"/>
  <c r="BK15" i="196"/>
  <c r="BM15" i="196" s="1"/>
  <c r="BC15" i="196"/>
  <c r="BD15" i="196" s="1"/>
  <c r="AS15" i="196"/>
  <c r="AN15" i="196"/>
  <c r="AO15" i="196" s="1"/>
  <c r="AC15" i="196"/>
  <c r="Z15" i="196"/>
  <c r="W15" i="196"/>
  <c r="P15" i="196"/>
  <c r="M15" i="196"/>
  <c r="J15" i="196"/>
  <c r="CB12" i="196"/>
  <c r="BW12" i="196"/>
  <c r="BX12" i="196" s="1"/>
  <c r="BK12" i="196"/>
  <c r="BM12" i="196" s="1"/>
  <c r="BC12" i="196"/>
  <c r="BD12" i="196" s="1"/>
  <c r="AS12" i="196"/>
  <c r="AN12" i="196"/>
  <c r="AO12" i="196" s="1"/>
  <c r="AC12" i="196"/>
  <c r="Z12" i="196"/>
  <c r="W12" i="196"/>
  <c r="P12" i="196"/>
  <c r="M12" i="196"/>
  <c r="J12" i="196"/>
  <c r="CB13" i="196"/>
  <c r="BW13" i="196"/>
  <c r="BX13" i="196" s="1"/>
  <c r="BK13" i="196"/>
  <c r="BM13" i="196" s="1"/>
  <c r="BC13" i="196"/>
  <c r="BD13" i="196" s="1"/>
  <c r="AS13" i="196"/>
  <c r="AN13" i="196"/>
  <c r="AO13" i="196" s="1"/>
  <c r="AC13" i="196"/>
  <c r="Z13" i="196"/>
  <c r="W13" i="196"/>
  <c r="P13" i="196"/>
  <c r="M13" i="196"/>
  <c r="J13" i="196"/>
  <c r="CB16" i="196"/>
  <c r="BW16" i="196"/>
  <c r="BX16" i="196" s="1"/>
  <c r="BK16" i="196"/>
  <c r="BM16" i="196" s="1"/>
  <c r="BC16" i="196"/>
  <c r="BD16" i="196" s="1"/>
  <c r="AS16" i="196"/>
  <c r="AN16" i="196"/>
  <c r="AO16" i="196" s="1"/>
  <c r="AC16" i="196"/>
  <c r="Z16" i="196"/>
  <c r="W16" i="196"/>
  <c r="P16" i="196"/>
  <c r="M16" i="196"/>
  <c r="J16" i="196"/>
  <c r="CA7" i="196"/>
  <c r="BP7" i="196"/>
  <c r="CB17" i="196"/>
  <c r="BW17" i="196"/>
  <c r="BX17" i="196" s="1"/>
  <c r="BV7" i="212"/>
  <c r="CG7" i="212"/>
  <c r="CG15" i="212"/>
  <c r="CI15" i="212" s="1"/>
  <c r="CC15" i="212"/>
  <c r="CD15" i="212" s="1"/>
  <c r="BQ15" i="212"/>
  <c r="BS15" i="212" s="1"/>
  <c r="BI15" i="212"/>
  <c r="BJ15" i="212" s="1"/>
  <c r="AW15" i="212"/>
  <c r="AY15" i="212" s="1"/>
  <c r="AS15" i="212"/>
  <c r="AT15" i="212" s="1"/>
  <c r="AH15" i="212"/>
  <c r="AE15" i="212"/>
  <c r="AB15" i="212"/>
  <c r="U15" i="212"/>
  <c r="P15" i="212"/>
  <c r="R15" i="212" s="1"/>
  <c r="L15" i="212"/>
  <c r="CG21" i="212"/>
  <c r="CI21" i="212" s="1"/>
  <c r="CC21" i="212"/>
  <c r="CD21" i="212" s="1"/>
  <c r="BQ21" i="212"/>
  <c r="BS21" i="212" s="1"/>
  <c r="BI21" i="212"/>
  <c r="BJ21" i="212" s="1"/>
  <c r="AW21" i="212"/>
  <c r="AY21" i="212" s="1"/>
  <c r="AS21" i="212"/>
  <c r="AT21" i="212" s="1"/>
  <c r="AH21" i="212"/>
  <c r="AE21" i="212"/>
  <c r="AB21" i="212"/>
  <c r="U21" i="212"/>
  <c r="P21" i="212"/>
  <c r="R21" i="212" s="1"/>
  <c r="L21" i="212"/>
  <c r="CG17" i="212"/>
  <c r="CI17" i="212" s="1"/>
  <c r="CC17" i="212"/>
  <c r="CD17" i="212" s="1"/>
  <c r="BQ17" i="212"/>
  <c r="BS17" i="212" s="1"/>
  <c r="BI17" i="212"/>
  <c r="BJ17" i="212" s="1"/>
  <c r="AW17" i="212"/>
  <c r="AY17" i="212" s="1"/>
  <c r="AS17" i="212"/>
  <c r="AT17" i="212" s="1"/>
  <c r="AH17" i="212"/>
  <c r="AE17" i="212"/>
  <c r="AB17" i="212"/>
  <c r="U17" i="212"/>
  <c r="P17" i="212"/>
  <c r="R17" i="212" s="1"/>
  <c r="L17" i="212"/>
  <c r="CG20" i="212"/>
  <c r="CI20" i="212" s="1"/>
  <c r="CC20" i="212"/>
  <c r="CD20" i="212" s="1"/>
  <c r="BQ20" i="212"/>
  <c r="BS20" i="212" s="1"/>
  <c r="BI20" i="212"/>
  <c r="BJ20" i="212" s="1"/>
  <c r="AW20" i="212"/>
  <c r="AY20" i="212" s="1"/>
  <c r="AS20" i="212"/>
  <c r="AT20" i="212" s="1"/>
  <c r="AH20" i="212"/>
  <c r="AE20" i="212"/>
  <c r="AB20" i="212"/>
  <c r="U20" i="212"/>
  <c r="P20" i="212"/>
  <c r="R20" i="212" s="1"/>
  <c r="L20" i="212"/>
  <c r="CG19" i="212"/>
  <c r="CI19" i="212" s="1"/>
  <c r="CC19" i="212"/>
  <c r="CD19" i="212" s="1"/>
  <c r="BQ19" i="212"/>
  <c r="BS19" i="212" s="1"/>
  <c r="BI19" i="212"/>
  <c r="BJ19" i="212" s="1"/>
  <c r="AW19" i="212"/>
  <c r="AY19" i="212" s="1"/>
  <c r="AS19" i="212"/>
  <c r="AT19" i="212" s="1"/>
  <c r="AH19" i="212"/>
  <c r="AE19" i="212"/>
  <c r="AB19" i="212"/>
  <c r="U19" i="212"/>
  <c r="P19" i="212"/>
  <c r="R19" i="212" s="1"/>
  <c r="L19" i="212"/>
  <c r="CG12" i="212"/>
  <c r="CI12" i="212" s="1"/>
  <c r="CC12" i="212"/>
  <c r="CD12" i="212" s="1"/>
  <c r="BQ12" i="212"/>
  <c r="BS12" i="212" s="1"/>
  <c r="BI12" i="212"/>
  <c r="BJ12" i="212" s="1"/>
  <c r="AW12" i="212"/>
  <c r="AY12" i="212" s="1"/>
  <c r="AS12" i="212"/>
  <c r="AT12" i="212" s="1"/>
  <c r="AH12" i="212"/>
  <c r="AE12" i="212"/>
  <c r="AB12" i="212"/>
  <c r="U12" i="212"/>
  <c r="P12" i="212"/>
  <c r="R12" i="212" s="1"/>
  <c r="L12" i="212"/>
  <c r="CG13" i="212"/>
  <c r="CI13" i="212" s="1"/>
  <c r="CC13" i="212"/>
  <c r="CD13" i="212" s="1"/>
  <c r="BQ13" i="212"/>
  <c r="BS13" i="212" s="1"/>
  <c r="BI13" i="212"/>
  <c r="BJ13" i="212" s="1"/>
  <c r="AW13" i="212"/>
  <c r="AY13" i="212" s="1"/>
  <c r="AS13" i="212"/>
  <c r="AT13" i="212" s="1"/>
  <c r="AH13" i="212"/>
  <c r="AE13" i="212"/>
  <c r="AB13" i="212"/>
  <c r="U13" i="212"/>
  <c r="P13" i="212"/>
  <c r="R13" i="212" s="1"/>
  <c r="L13" i="212"/>
  <c r="CG18" i="212"/>
  <c r="CI18" i="212" s="1"/>
  <c r="CC18" i="212"/>
  <c r="CD18" i="212" s="1"/>
  <c r="BQ18" i="212"/>
  <c r="BS18" i="212" s="1"/>
  <c r="BI18" i="212"/>
  <c r="BJ18" i="212" s="1"/>
  <c r="AW18" i="212"/>
  <c r="AY18" i="212" s="1"/>
  <c r="AS18" i="212"/>
  <c r="AT18" i="212" s="1"/>
  <c r="AH18" i="212"/>
  <c r="AE18" i="212"/>
  <c r="AB18" i="212"/>
  <c r="AI18" i="212" s="1"/>
  <c r="U18" i="212"/>
  <c r="P18" i="212"/>
  <c r="R18" i="212" s="1"/>
  <c r="L18" i="212"/>
  <c r="CG16" i="212"/>
  <c r="CI16" i="212" s="1"/>
  <c r="CC16" i="212"/>
  <c r="CD16" i="212" s="1"/>
  <c r="BQ16" i="212"/>
  <c r="BS16" i="212" s="1"/>
  <c r="BI16" i="212"/>
  <c r="BJ16" i="212" s="1"/>
  <c r="AW16" i="212"/>
  <c r="AY16" i="212" s="1"/>
  <c r="AS16" i="212"/>
  <c r="AT16" i="212" s="1"/>
  <c r="AH16" i="212"/>
  <c r="AE16" i="212"/>
  <c r="AB16" i="212"/>
  <c r="U16" i="212"/>
  <c r="P16" i="212"/>
  <c r="R16" i="212" s="1"/>
  <c r="L16" i="212"/>
  <c r="CG14" i="212"/>
  <c r="CI14" i="212" s="1"/>
  <c r="CC14" i="212"/>
  <c r="CD14" i="212" s="1"/>
  <c r="BQ14" i="212"/>
  <c r="BS14" i="212" s="1"/>
  <c r="BI14" i="212"/>
  <c r="BJ14" i="212" s="1"/>
  <c r="AW14" i="212"/>
  <c r="AY14" i="212" s="1"/>
  <c r="AS14" i="212"/>
  <c r="AT14" i="212" s="1"/>
  <c r="AH14" i="212"/>
  <c r="AE14" i="212"/>
  <c r="AB14" i="212"/>
  <c r="U14" i="212"/>
  <c r="P14" i="212"/>
  <c r="R14" i="212" s="1"/>
  <c r="L14" i="212"/>
  <c r="BM7" i="212"/>
  <c r="BB7" i="212"/>
  <c r="AW7" i="212"/>
  <c r="AL7" i="212"/>
  <c r="Y7" i="212"/>
  <c r="G7" i="212"/>
  <c r="A3" i="212"/>
  <c r="CP2" i="212"/>
  <c r="CP1" i="212"/>
  <c r="A1" i="212"/>
  <c r="CG13" i="186"/>
  <c r="CI13" i="186" s="1"/>
  <c r="CC13" i="186"/>
  <c r="CD13" i="186" s="1"/>
  <c r="BQ13" i="186"/>
  <c r="BS13" i="186" s="1"/>
  <c r="BI13" i="186"/>
  <c r="BJ13" i="186" s="1"/>
  <c r="AW13" i="186"/>
  <c r="AY13" i="186" s="1"/>
  <c r="AS13" i="186"/>
  <c r="AT13" i="186" s="1"/>
  <c r="AH13" i="186"/>
  <c r="AE13" i="186"/>
  <c r="AB13" i="186"/>
  <c r="U13" i="186"/>
  <c r="P13" i="186"/>
  <c r="R13" i="186" s="1"/>
  <c r="L13" i="186"/>
  <c r="CG15" i="186"/>
  <c r="CI15" i="186" s="1"/>
  <c r="CC15" i="186"/>
  <c r="CD15" i="186" s="1"/>
  <c r="BQ15" i="186"/>
  <c r="BS15" i="186" s="1"/>
  <c r="BI15" i="186"/>
  <c r="BJ15" i="186" s="1"/>
  <c r="AW15" i="186"/>
  <c r="AY15" i="186" s="1"/>
  <c r="AS15" i="186"/>
  <c r="AT15" i="186" s="1"/>
  <c r="AH15" i="186"/>
  <c r="AE15" i="186"/>
  <c r="AB15" i="186"/>
  <c r="U15" i="186"/>
  <c r="P15" i="186"/>
  <c r="R15" i="186" s="1"/>
  <c r="L15" i="186"/>
  <c r="CG12" i="186"/>
  <c r="CI12" i="186" s="1"/>
  <c r="CC12" i="186"/>
  <c r="CD12" i="186" s="1"/>
  <c r="BQ12" i="186"/>
  <c r="BS12" i="186" s="1"/>
  <c r="BI12" i="186"/>
  <c r="BJ12" i="186" s="1"/>
  <c r="AW12" i="186"/>
  <c r="AY12" i="186" s="1"/>
  <c r="AS12" i="186"/>
  <c r="AT12" i="186" s="1"/>
  <c r="AH12" i="186"/>
  <c r="AE12" i="186"/>
  <c r="AB12" i="186"/>
  <c r="AI12" i="186" s="1"/>
  <c r="U12" i="186"/>
  <c r="P12" i="186"/>
  <c r="R12" i="186" s="1"/>
  <c r="L12" i="186"/>
  <c r="CG18" i="186"/>
  <c r="CI18" i="186" s="1"/>
  <c r="CC18" i="186"/>
  <c r="CD18" i="186" s="1"/>
  <c r="BQ18" i="186"/>
  <c r="BS18" i="186" s="1"/>
  <c r="BI18" i="186"/>
  <c r="BJ18" i="186" s="1"/>
  <c r="AW18" i="186"/>
  <c r="AY18" i="186" s="1"/>
  <c r="AS18" i="186"/>
  <c r="AT18" i="186" s="1"/>
  <c r="AH18" i="186"/>
  <c r="AE18" i="186"/>
  <c r="AB18" i="186"/>
  <c r="U18" i="186"/>
  <c r="P18" i="186"/>
  <c r="R18" i="186" s="1"/>
  <c r="V18" i="186"/>
  <c r="CG14" i="186"/>
  <c r="CI14" i="186" s="1"/>
  <c r="CC14" i="186"/>
  <c r="CD14" i="186" s="1"/>
  <c r="BQ14" i="186"/>
  <c r="BS14" i="186" s="1"/>
  <c r="BI14" i="186"/>
  <c r="BJ14" i="186" s="1"/>
  <c r="AW14" i="186"/>
  <c r="AY14" i="186" s="1"/>
  <c r="AS14" i="186"/>
  <c r="AT14" i="186" s="1"/>
  <c r="AH14" i="186"/>
  <c r="AE14" i="186"/>
  <c r="AB14" i="186"/>
  <c r="U14" i="186"/>
  <c r="P14" i="186"/>
  <c r="R14" i="186" s="1"/>
  <c r="CG16" i="186"/>
  <c r="CI16" i="186" s="1"/>
  <c r="CC16" i="186"/>
  <c r="CD16" i="186" s="1"/>
  <c r="BQ16" i="186"/>
  <c r="BS16" i="186" s="1"/>
  <c r="BI16" i="186"/>
  <c r="BJ16" i="186" s="1"/>
  <c r="AW16" i="186"/>
  <c r="AY16" i="186" s="1"/>
  <c r="AS16" i="186"/>
  <c r="AT16" i="186" s="1"/>
  <c r="AH16" i="186"/>
  <c r="AE16" i="186"/>
  <c r="AB16" i="186"/>
  <c r="U16" i="186"/>
  <c r="P16" i="186"/>
  <c r="R16" i="186" s="1"/>
  <c r="V16" i="186" s="1"/>
  <c r="CG17" i="186"/>
  <c r="CI17" i="186" s="1"/>
  <c r="CC17" i="186"/>
  <c r="CD17" i="186" s="1"/>
  <c r="BQ17" i="186"/>
  <c r="BS17" i="186" s="1"/>
  <c r="BI17" i="186"/>
  <c r="BJ17" i="186" s="1"/>
  <c r="AW17" i="186"/>
  <c r="AY17" i="186" s="1"/>
  <c r="AS17" i="186"/>
  <c r="AT17" i="186" s="1"/>
  <c r="AH17" i="186"/>
  <c r="AE17" i="186"/>
  <c r="AB17" i="186"/>
  <c r="U17" i="186"/>
  <c r="P17" i="186"/>
  <c r="R17" i="186" s="1"/>
  <c r="L17" i="186"/>
  <c r="CG19" i="186"/>
  <c r="CI19" i="186" s="1"/>
  <c r="CC19" i="186"/>
  <c r="CD19" i="186" s="1"/>
  <c r="CD14" i="142"/>
  <c r="CF14" i="142" s="1"/>
  <c r="BZ14" i="142"/>
  <c r="CA14" i="142" s="1"/>
  <c r="BO14" i="142"/>
  <c r="BQ14" i="142" s="1"/>
  <c r="BG14" i="142"/>
  <c r="BH14" i="142" s="1"/>
  <c r="AV14" i="142"/>
  <c r="AX14" i="142" s="1"/>
  <c r="AR14" i="142"/>
  <c r="AS14" i="142" s="1"/>
  <c r="AH14" i="142"/>
  <c r="AE14" i="142"/>
  <c r="AB14" i="142"/>
  <c r="U14" i="142"/>
  <c r="P14" i="142"/>
  <c r="R14" i="142" s="1"/>
  <c r="L14" i="142"/>
  <c r="V14" i="142" s="1"/>
  <c r="CD15" i="142"/>
  <c r="CF15" i="142" s="1"/>
  <c r="BZ15" i="142"/>
  <c r="CA15" i="142" s="1"/>
  <c r="BO15" i="142"/>
  <c r="BQ15" i="142" s="1"/>
  <c r="BG15" i="142"/>
  <c r="BH15" i="142" s="1"/>
  <c r="AV15" i="142"/>
  <c r="AX15" i="142" s="1"/>
  <c r="AR15" i="142"/>
  <c r="AS15" i="142" s="1"/>
  <c r="AH15" i="142"/>
  <c r="AE15" i="142"/>
  <c r="AB15" i="142"/>
  <c r="AI15" i="142" s="1"/>
  <c r="U15" i="142"/>
  <c r="P15" i="142"/>
  <c r="R15" i="142" s="1"/>
  <c r="L15" i="142"/>
  <c r="CD13" i="142"/>
  <c r="CF13" i="142" s="1"/>
  <c r="BZ13" i="142"/>
  <c r="CA13" i="142" s="1"/>
  <c r="BO13" i="142"/>
  <c r="BQ13" i="142" s="1"/>
  <c r="BG13" i="142"/>
  <c r="BH13" i="142" s="1"/>
  <c r="AV13" i="142"/>
  <c r="AX13" i="142" s="1"/>
  <c r="AR13" i="142"/>
  <c r="AS13" i="142" s="1"/>
  <c r="AH13" i="142"/>
  <c r="AE13" i="142"/>
  <c r="AB13" i="142"/>
  <c r="U13" i="142"/>
  <c r="P13" i="142"/>
  <c r="R13" i="142" s="1"/>
  <c r="L13" i="142"/>
  <c r="CD18" i="142"/>
  <c r="CF18" i="142" s="1"/>
  <c r="BZ18" i="142"/>
  <c r="CA18" i="142" s="1"/>
  <c r="BO18" i="142"/>
  <c r="BQ18" i="142" s="1"/>
  <c r="BG18" i="142"/>
  <c r="BH18" i="142" s="1"/>
  <c r="AV18" i="142"/>
  <c r="AX18" i="142" s="1"/>
  <c r="AR18" i="142"/>
  <c r="AS18" i="142" s="1"/>
  <c r="AH18" i="142"/>
  <c r="AE18" i="142"/>
  <c r="AB18" i="142"/>
  <c r="U18" i="142"/>
  <c r="P18" i="142"/>
  <c r="R18" i="142" s="1"/>
  <c r="L18" i="142"/>
  <c r="CD17" i="142"/>
  <c r="CF17" i="142" s="1"/>
  <c r="BZ17" i="142"/>
  <c r="CA17" i="142" s="1"/>
  <c r="BO17" i="142"/>
  <c r="BQ17" i="142" s="1"/>
  <c r="BG17" i="142"/>
  <c r="BH17" i="142" s="1"/>
  <c r="AV17" i="142"/>
  <c r="AX17" i="142" s="1"/>
  <c r="AR17" i="142"/>
  <c r="AS17" i="142" s="1"/>
  <c r="AH17" i="142"/>
  <c r="AE17" i="142"/>
  <c r="AB17" i="142"/>
  <c r="U17" i="142"/>
  <c r="P17" i="142"/>
  <c r="R17" i="142" s="1"/>
  <c r="L17" i="142"/>
  <c r="CD12" i="142"/>
  <c r="CF12" i="142" s="1"/>
  <c r="BZ12" i="142"/>
  <c r="CA12" i="142" s="1"/>
  <c r="BO12" i="142"/>
  <c r="BQ12" i="142" s="1"/>
  <c r="BG12" i="142"/>
  <c r="BH12" i="142" s="1"/>
  <c r="AV12" i="142"/>
  <c r="AX12" i="142" s="1"/>
  <c r="AR12" i="142"/>
  <c r="AS12" i="142" s="1"/>
  <c r="AH12" i="142"/>
  <c r="AE12" i="142"/>
  <c r="AB12" i="142"/>
  <c r="AI12" i="142" s="1"/>
  <c r="U12" i="142"/>
  <c r="P12" i="142"/>
  <c r="R12" i="142" s="1"/>
  <c r="L12" i="142"/>
  <c r="CI16" i="141"/>
  <c r="CK16" i="141" s="1"/>
  <c r="CV16" i="141" s="1"/>
  <c r="CD16" i="141"/>
  <c r="CF16" i="141" s="1"/>
  <c r="CU16" i="141" s="1"/>
  <c r="BW16" i="141"/>
  <c r="CT16" i="141" s="1"/>
  <c r="BU16" i="141"/>
  <c r="BQ16" i="141"/>
  <c r="BL16" i="141"/>
  <c r="BN16" i="141" s="1"/>
  <c r="BH16" i="141"/>
  <c r="AY16" i="141"/>
  <c r="AZ16" i="141" s="1"/>
  <c r="CP16" i="141" s="1"/>
  <c r="AO16" i="141"/>
  <c r="AP16" i="141" s="1"/>
  <c r="CO16" i="141" s="1"/>
  <c r="AE16" i="141"/>
  <c r="AF16" i="141" s="1"/>
  <c r="CN16" i="141" s="1"/>
  <c r="U16" i="141"/>
  <c r="P16" i="141"/>
  <c r="R16" i="141" s="1"/>
  <c r="L16" i="141"/>
  <c r="CI15" i="141"/>
  <c r="CK15" i="141" s="1"/>
  <c r="CV15" i="141" s="1"/>
  <c r="CD15" i="141"/>
  <c r="CF15" i="141" s="1"/>
  <c r="CU15" i="141" s="1"/>
  <c r="BW15" i="141"/>
  <c r="CT15" i="141" s="1"/>
  <c r="BU15" i="141"/>
  <c r="BQ15" i="141"/>
  <c r="BL15" i="141"/>
  <c r="BN15" i="141" s="1"/>
  <c r="BH15" i="141"/>
  <c r="AY15" i="141"/>
  <c r="AZ15" i="141" s="1"/>
  <c r="CP15" i="141" s="1"/>
  <c r="AO15" i="141"/>
  <c r="AP15" i="141" s="1"/>
  <c r="CO15" i="141" s="1"/>
  <c r="AE15" i="141"/>
  <c r="AF15" i="141" s="1"/>
  <c r="CN15" i="141" s="1"/>
  <c r="U15" i="141"/>
  <c r="P15" i="141"/>
  <c r="R15" i="141" s="1"/>
  <c r="L15" i="141"/>
  <c r="CI13" i="141"/>
  <c r="CK13" i="141" s="1"/>
  <c r="CV13" i="141" s="1"/>
  <c r="CD13" i="141"/>
  <c r="CF13" i="141" s="1"/>
  <c r="CU13" i="141" s="1"/>
  <c r="BW13" i="141"/>
  <c r="CT13" i="141" s="1"/>
  <c r="BU13" i="141"/>
  <c r="BQ13" i="141"/>
  <c r="BL13" i="141"/>
  <c r="BN13" i="141" s="1"/>
  <c r="BH13" i="141"/>
  <c r="AY13" i="141"/>
  <c r="AZ13" i="141" s="1"/>
  <c r="CP13" i="141" s="1"/>
  <c r="AO13" i="141"/>
  <c r="AP13" i="141" s="1"/>
  <c r="CO13" i="141" s="1"/>
  <c r="AE13" i="141"/>
  <c r="AF13" i="141" s="1"/>
  <c r="CN13" i="141" s="1"/>
  <c r="U13" i="141"/>
  <c r="P13" i="141"/>
  <c r="R13" i="141" s="1"/>
  <c r="L13" i="141"/>
  <c r="CI14" i="141"/>
  <c r="CK14" i="141" s="1"/>
  <c r="CV14" i="141" s="1"/>
  <c r="CD14" i="141"/>
  <c r="CF14" i="141" s="1"/>
  <c r="CU14" i="141" s="1"/>
  <c r="BW14" i="141"/>
  <c r="CT14" i="141" s="1"/>
  <c r="BU14" i="141"/>
  <c r="BQ14" i="141"/>
  <c r="BL14" i="141"/>
  <c r="BN14" i="141" s="1"/>
  <c r="BH14" i="141"/>
  <c r="AY14" i="141"/>
  <c r="AZ14" i="141" s="1"/>
  <c r="CP14" i="141" s="1"/>
  <c r="AO14" i="141"/>
  <c r="AP14" i="141" s="1"/>
  <c r="CO14" i="141" s="1"/>
  <c r="AE14" i="141"/>
  <c r="AF14" i="141" s="1"/>
  <c r="CN14" i="141" s="1"/>
  <c r="U14" i="141"/>
  <c r="P14" i="141"/>
  <c r="R14" i="141" s="1"/>
  <c r="L14" i="141"/>
  <c r="CI17" i="141"/>
  <c r="CK17" i="141" s="1"/>
  <c r="CV17" i="141" s="1"/>
  <c r="CD17" i="141"/>
  <c r="CF17" i="141" s="1"/>
  <c r="CU17" i="141" s="1"/>
  <c r="BW17" i="141"/>
  <c r="CT17" i="141" s="1"/>
  <c r="BU17" i="141"/>
  <c r="BQ17" i="141"/>
  <c r="BL17" i="141"/>
  <c r="BN17" i="141" s="1"/>
  <c r="BH17" i="141"/>
  <c r="AY17" i="141"/>
  <c r="AZ17" i="141" s="1"/>
  <c r="CP17" i="141" s="1"/>
  <c r="AO17" i="141"/>
  <c r="AP17" i="141" s="1"/>
  <c r="CO17" i="141" s="1"/>
  <c r="AE17" i="141"/>
  <c r="AF17" i="141" s="1"/>
  <c r="CN17" i="141" s="1"/>
  <c r="U17" i="141"/>
  <c r="P17" i="141"/>
  <c r="R17" i="141" s="1"/>
  <c r="L17" i="141"/>
  <c r="CN12" i="125"/>
  <c r="CP12" i="125" s="1"/>
  <c r="DB12" i="125" s="1"/>
  <c r="CH12" i="125"/>
  <c r="CJ12" i="125" s="1"/>
  <c r="DA12" i="125" s="1"/>
  <c r="BY12" i="125"/>
  <c r="CA12" i="125" s="1"/>
  <c r="CZ12" i="125" s="1"/>
  <c r="BT12" i="125"/>
  <c r="BO12" i="125"/>
  <c r="BQ12" i="125" s="1"/>
  <c r="BK12" i="125"/>
  <c r="BB12" i="125"/>
  <c r="BC12" i="125" s="1"/>
  <c r="CV12" i="125" s="1"/>
  <c r="AQ12" i="125"/>
  <c r="AR12" i="125" s="1"/>
  <c r="CU12" i="125" s="1"/>
  <c r="AF12" i="125"/>
  <c r="AG12" i="125" s="1"/>
  <c r="CT12" i="125" s="1"/>
  <c r="U12" i="125"/>
  <c r="P12" i="125"/>
  <c r="R12" i="125" s="1"/>
  <c r="L12" i="125"/>
  <c r="CN17" i="125"/>
  <c r="CP17" i="125" s="1"/>
  <c r="DB17" i="125" s="1"/>
  <c r="CH17" i="125"/>
  <c r="CJ17" i="125" s="1"/>
  <c r="DA17" i="125" s="1"/>
  <c r="BY17" i="125"/>
  <c r="CA17" i="125" s="1"/>
  <c r="CZ17" i="125" s="1"/>
  <c r="BT17" i="125"/>
  <c r="BO17" i="125"/>
  <c r="BQ17" i="125" s="1"/>
  <c r="BK17" i="125"/>
  <c r="BB17" i="125"/>
  <c r="BC17" i="125" s="1"/>
  <c r="CV17" i="125" s="1"/>
  <c r="AQ17" i="125"/>
  <c r="AR17" i="125" s="1"/>
  <c r="CU17" i="125" s="1"/>
  <c r="AF17" i="125"/>
  <c r="AG17" i="125" s="1"/>
  <c r="CT17" i="125" s="1"/>
  <c r="U17" i="125"/>
  <c r="R17" i="125"/>
  <c r="L17" i="125"/>
  <c r="CN14" i="125"/>
  <c r="CP14" i="125" s="1"/>
  <c r="DB14" i="125" s="1"/>
  <c r="CH14" i="125"/>
  <c r="CJ14" i="125" s="1"/>
  <c r="DA14" i="125" s="1"/>
  <c r="BY14" i="125"/>
  <c r="CA14" i="125" s="1"/>
  <c r="CZ14" i="125" s="1"/>
  <c r="BT14" i="125"/>
  <c r="BO14" i="125"/>
  <c r="BQ14" i="125" s="1"/>
  <c r="BK14" i="125"/>
  <c r="BB14" i="125"/>
  <c r="BC14" i="125" s="1"/>
  <c r="CV14" i="125" s="1"/>
  <c r="AQ14" i="125"/>
  <c r="AR14" i="125" s="1"/>
  <c r="CU14" i="125" s="1"/>
  <c r="AF14" i="125"/>
  <c r="AG14" i="125" s="1"/>
  <c r="CT14" i="125" s="1"/>
  <c r="U14" i="125"/>
  <c r="P14" i="125"/>
  <c r="R14" i="125" s="1"/>
  <c r="L14" i="125"/>
  <c r="CN15" i="125"/>
  <c r="CP15" i="125" s="1"/>
  <c r="DB15" i="125" s="1"/>
  <c r="CH15" i="125"/>
  <c r="CJ15" i="125" s="1"/>
  <c r="DA15" i="125" s="1"/>
  <c r="BY15" i="125"/>
  <c r="CA15" i="125" s="1"/>
  <c r="CZ15" i="125" s="1"/>
  <c r="BT15" i="125"/>
  <c r="BO15" i="125"/>
  <c r="BQ15" i="125" s="1"/>
  <c r="BK15" i="125"/>
  <c r="BB15" i="125"/>
  <c r="BC15" i="125" s="1"/>
  <c r="CV15" i="125" s="1"/>
  <c r="AQ15" i="125"/>
  <c r="AR15" i="125" s="1"/>
  <c r="CU15" i="125" s="1"/>
  <c r="AF15" i="125"/>
  <c r="AG15" i="125" s="1"/>
  <c r="CT15" i="125" s="1"/>
  <c r="U15" i="125"/>
  <c r="P15" i="125"/>
  <c r="R15" i="125" s="1"/>
  <c r="L15" i="125"/>
  <c r="CN13" i="125"/>
  <c r="CP13" i="125" s="1"/>
  <c r="DB13" i="125" s="1"/>
  <c r="CH13" i="125"/>
  <c r="CJ13" i="125" s="1"/>
  <c r="DA13" i="125" s="1"/>
  <c r="BY13" i="125"/>
  <c r="CA13" i="125" s="1"/>
  <c r="CZ13" i="125" s="1"/>
  <c r="BT13" i="125"/>
  <c r="BO13" i="125"/>
  <c r="BQ13" i="125" s="1"/>
  <c r="BK13" i="125"/>
  <c r="BB13" i="125"/>
  <c r="BC13" i="125" s="1"/>
  <c r="CV13" i="125" s="1"/>
  <c r="AQ13" i="125"/>
  <c r="AR13" i="125" s="1"/>
  <c r="CU13" i="125" s="1"/>
  <c r="AF13" i="125"/>
  <c r="AG13" i="125" s="1"/>
  <c r="CT13" i="125" s="1"/>
  <c r="U13" i="125"/>
  <c r="R13" i="125"/>
  <c r="L13" i="125"/>
  <c r="CH16" i="125"/>
  <c r="BO16" i="125"/>
  <c r="BK16" i="125"/>
  <c r="DN12" i="202"/>
  <c r="DP12" i="202" s="1"/>
  <c r="BO12" i="202"/>
  <c r="CF12" i="215" l="1"/>
  <c r="BR15" i="141"/>
  <c r="Q16" i="196"/>
  <c r="Q11" i="154"/>
  <c r="AZ11" i="154" s="1"/>
  <c r="AI13" i="142"/>
  <c r="CJ13" i="142" s="1"/>
  <c r="AI16" i="212"/>
  <c r="AI15" i="212"/>
  <c r="V18" i="142"/>
  <c r="V21" i="212"/>
  <c r="Q15" i="215"/>
  <c r="Q14" i="215"/>
  <c r="CD14" i="215" s="1"/>
  <c r="BU13" i="125"/>
  <c r="AI15" i="186"/>
  <c r="CM15" i="186" s="1"/>
  <c r="AD16" i="196"/>
  <c r="CF16" i="196" s="1"/>
  <c r="Q13" i="214"/>
  <c r="CD13" i="214" s="1"/>
  <c r="CH13" i="214" s="1"/>
  <c r="Q15" i="196"/>
  <c r="CD15" i="196" s="1"/>
  <c r="CH15" i="196" s="1"/>
  <c r="AI18" i="142"/>
  <c r="CJ18" i="142" s="1"/>
  <c r="AI14" i="212"/>
  <c r="AI21" i="212"/>
  <c r="Q12" i="213"/>
  <c r="AD15" i="215"/>
  <c r="AK20" i="216"/>
  <c r="AI17" i="186"/>
  <c r="R19" i="152"/>
  <c r="AK19" i="152" s="1"/>
  <c r="V17" i="141"/>
  <c r="CM17" i="141" s="1"/>
  <c r="AI17" i="142"/>
  <c r="AI17" i="212"/>
  <c r="AI18" i="186"/>
  <c r="AD12" i="196"/>
  <c r="AD16" i="214"/>
  <c r="CF16" i="214" s="1"/>
  <c r="Q15" i="214"/>
  <c r="Q12" i="215"/>
  <c r="CD12" i="215" s="1"/>
  <c r="CH12" i="215" s="1"/>
  <c r="Q13" i="196"/>
  <c r="CD13" i="196" s="1"/>
  <c r="CH13" i="196" s="1"/>
  <c r="AI13" i="186"/>
  <c r="AD13" i="196"/>
  <c r="R22" i="216"/>
  <c r="AI19" i="212"/>
  <c r="CM19" i="212" s="1"/>
  <c r="V19" i="212"/>
  <c r="CK19" i="212" s="1"/>
  <c r="CO19" i="212" s="1"/>
  <c r="V18" i="212"/>
  <c r="CK18" i="212" s="1"/>
  <c r="AI13" i="212"/>
  <c r="CM13" i="212" s="1"/>
  <c r="V12" i="212"/>
  <c r="BR14" i="141"/>
  <c r="AD18" i="213"/>
  <c r="AD16" i="215"/>
  <c r="CF16" i="215" s="1"/>
  <c r="AI14" i="186"/>
  <c r="AX19" i="102"/>
  <c r="AY19" i="102" s="1"/>
  <c r="BD19" i="102" s="1"/>
  <c r="Q12" i="214"/>
  <c r="AD12" i="214"/>
  <c r="CF14" i="214"/>
  <c r="AD15" i="214"/>
  <c r="CF15" i="214" s="1"/>
  <c r="Q17" i="214"/>
  <c r="CK12" i="212"/>
  <c r="AD17" i="214"/>
  <c r="CF13" i="196"/>
  <c r="V14" i="186"/>
  <c r="CK14" i="186" s="1"/>
  <c r="AK22" i="216"/>
  <c r="R14" i="216"/>
  <c r="AK14" i="216" s="1"/>
  <c r="V13" i="141"/>
  <c r="CQ13" i="141" s="1"/>
  <c r="AI16" i="186"/>
  <c r="V17" i="212"/>
  <c r="CK17" i="212" s="1"/>
  <c r="AD14" i="215"/>
  <c r="CF14" i="215" s="1"/>
  <c r="CJ17" i="142"/>
  <c r="V17" i="186"/>
  <c r="CK17" i="186" s="1"/>
  <c r="V20" i="212"/>
  <c r="CK20" i="212" s="1"/>
  <c r="AD13" i="214"/>
  <c r="CF13" i="214" s="1"/>
  <c r="AD13" i="215"/>
  <c r="CF13" i="215" s="1"/>
  <c r="CH18" i="142"/>
  <c r="BR17" i="141"/>
  <c r="V13" i="186"/>
  <c r="CK13" i="186" s="1"/>
  <c r="V12" i="186"/>
  <c r="CK12" i="186" s="1"/>
  <c r="CO12" i="186" s="1"/>
  <c r="CK21" i="212"/>
  <c r="V14" i="141"/>
  <c r="CM14" i="141" s="1"/>
  <c r="V12" i="142"/>
  <c r="CH12" i="142" s="1"/>
  <c r="AI14" i="142"/>
  <c r="CJ14" i="142" s="1"/>
  <c r="V14" i="212"/>
  <c r="CK14" i="212" s="1"/>
  <c r="V13" i="212"/>
  <c r="CK13" i="212" s="1"/>
  <c r="Q16" i="214"/>
  <c r="CD16" i="214" s="1"/>
  <c r="Q14" i="214"/>
  <c r="CD14" i="214" s="1"/>
  <c r="R18" i="216"/>
  <c r="AK18" i="216" s="1"/>
  <c r="CM17" i="212"/>
  <c r="BR16" i="141"/>
  <c r="CS16" i="141" s="1"/>
  <c r="V15" i="212"/>
  <c r="CK15" i="212" s="1"/>
  <c r="CH14" i="142"/>
  <c r="V15" i="125"/>
  <c r="CW15" i="125" s="1"/>
  <c r="DE15" i="125" s="1"/>
  <c r="V15" i="141"/>
  <c r="CM15" i="141" s="1"/>
  <c r="V15" i="142"/>
  <c r="CH15" i="142" s="1"/>
  <c r="V16" i="212"/>
  <c r="AI20" i="212"/>
  <c r="CM20" i="212" s="1"/>
  <c r="Q14" i="196"/>
  <c r="CD14" i="196" s="1"/>
  <c r="AI12" i="212"/>
  <c r="Q16" i="215"/>
  <c r="CD16" i="215" s="1"/>
  <c r="R16" i="216"/>
  <c r="AK16" i="216" s="1"/>
  <c r="BR13" i="141"/>
  <c r="CS13" i="141" s="1"/>
  <c r="CJ15" i="142"/>
  <c r="V13" i="142"/>
  <c r="CH13" i="142" s="1"/>
  <c r="CL13" i="142" s="1"/>
  <c r="AD14" i="196"/>
  <c r="CF14" i="196" s="1"/>
  <c r="Q13" i="154"/>
  <c r="AZ13" i="154" s="1"/>
  <c r="V13" i="125"/>
  <c r="CS13" i="125" s="1"/>
  <c r="Q12" i="196"/>
  <c r="CD12" i="196" s="1"/>
  <c r="AD15" i="196"/>
  <c r="CF15" i="196" s="1"/>
  <c r="R12" i="216"/>
  <c r="AK12" i="216" s="1"/>
  <c r="V17" i="142"/>
  <c r="CH17" i="142" s="1"/>
  <c r="CL17" i="142" s="1"/>
  <c r="V16" i="141"/>
  <c r="CQ16" i="141" s="1"/>
  <c r="R13" i="152"/>
  <c r="AK13" i="152" s="1"/>
  <c r="R15" i="152"/>
  <c r="AK15" i="152" s="1"/>
  <c r="R17" i="152"/>
  <c r="AK17" i="152" s="1"/>
  <c r="CF18" i="213"/>
  <c r="CD18" i="213"/>
  <c r="CH18" i="213" s="1"/>
  <c r="AD15" i="213"/>
  <c r="CF15" i="213" s="1"/>
  <c r="AD12" i="213"/>
  <c r="AD14" i="213"/>
  <c r="CF14" i="213" s="1"/>
  <c r="Q16" i="213"/>
  <c r="CD16" i="213" s="1"/>
  <c r="Q15" i="213"/>
  <c r="CD15" i="213" s="1"/>
  <c r="Q17" i="213"/>
  <c r="CD17" i="213" s="1"/>
  <c r="CF12" i="213"/>
  <c r="Q14" i="213"/>
  <c r="CD14" i="213" s="1"/>
  <c r="AD17" i="213"/>
  <c r="CF17" i="213" s="1"/>
  <c r="Q13" i="213"/>
  <c r="CD13" i="213" s="1"/>
  <c r="AD13" i="213"/>
  <c r="CF13" i="213" s="1"/>
  <c r="AD16" i="213"/>
  <c r="CF16" i="213" s="1"/>
  <c r="CD13" i="215"/>
  <c r="CH13" i="215" s="1"/>
  <c r="CD15" i="215"/>
  <c r="CF15" i="215"/>
  <c r="CD15" i="214"/>
  <c r="CH15" i="214" s="1"/>
  <c r="CD12" i="214"/>
  <c r="CD17" i="214"/>
  <c r="CF17" i="214"/>
  <c r="CF12" i="214"/>
  <c r="CD12" i="213"/>
  <c r="CF12" i="196"/>
  <c r="CD16" i="196"/>
  <c r="CM21" i="212"/>
  <c r="CM15" i="212"/>
  <c r="CO15" i="212" s="1"/>
  <c r="CM18" i="212"/>
  <c r="CO18" i="212" s="1"/>
  <c r="CM16" i="212"/>
  <c r="CK16" i="212"/>
  <c r="CO16" i="212" s="1"/>
  <c r="CM12" i="212"/>
  <c r="CO12" i="212" s="1"/>
  <c r="CM14" i="212"/>
  <c r="CK18" i="186"/>
  <c r="CK16" i="186"/>
  <c r="CM16" i="186"/>
  <c r="CM12" i="186"/>
  <c r="CM18" i="186"/>
  <c r="V15" i="186"/>
  <c r="CK15" i="186" s="1"/>
  <c r="CM13" i="186"/>
  <c r="CO13" i="186" s="1"/>
  <c r="CM14" i="186"/>
  <c r="CM17" i="186"/>
  <c r="CJ12" i="142"/>
  <c r="CL12" i="142" s="1"/>
  <c r="CS14" i="141"/>
  <c r="CW14" i="141"/>
  <c r="CZ14" i="141" s="1"/>
  <c r="CW13" i="141"/>
  <c r="CZ13" i="141" s="1"/>
  <c r="CS17" i="141"/>
  <c r="CW17" i="141"/>
  <c r="CZ17" i="141" s="1"/>
  <c r="CS15" i="141"/>
  <c r="CW15" i="141"/>
  <c r="CZ15" i="141" s="1"/>
  <c r="BU12" i="125"/>
  <c r="CY12" i="125" s="1"/>
  <c r="BU14" i="125"/>
  <c r="CY14" i="125" s="1"/>
  <c r="BU17" i="125"/>
  <c r="CY17" i="125" s="1"/>
  <c r="BU15" i="125"/>
  <c r="CS15" i="125"/>
  <c r="CY15" i="125"/>
  <c r="DC15" i="125"/>
  <c r="DF15" i="125" s="1"/>
  <c r="DC13" i="125"/>
  <c r="DF13" i="125" s="1"/>
  <c r="CY13" i="125"/>
  <c r="V14" i="125"/>
  <c r="V17" i="125"/>
  <c r="V12" i="125"/>
  <c r="CQ17" i="141" l="1"/>
  <c r="DB17" i="141" s="1"/>
  <c r="CM13" i="141"/>
  <c r="CH12" i="213"/>
  <c r="CW16" i="141"/>
  <c r="CZ16" i="141" s="1"/>
  <c r="CQ15" i="141"/>
  <c r="DC17" i="125"/>
  <c r="DF17" i="125" s="1"/>
  <c r="CO21" i="212"/>
  <c r="CH14" i="214"/>
  <c r="CW13" i="125"/>
  <c r="DE13" i="125" s="1"/>
  <c r="CQ14" i="141"/>
  <c r="CH16" i="215"/>
  <c r="CH16" i="214"/>
  <c r="CO13" i="212"/>
  <c r="DG13" i="125"/>
  <c r="CO17" i="212"/>
  <c r="CO20" i="212"/>
  <c r="CH14" i="196"/>
  <c r="CH12" i="196"/>
  <c r="CH14" i="213"/>
  <c r="CH16" i="213"/>
  <c r="CL15" i="142"/>
  <c r="CM16" i="141"/>
  <c r="CH15" i="213"/>
  <c r="CH16" i="196"/>
  <c r="CL14" i="142"/>
  <c r="CH13" i="213"/>
  <c r="DC14" i="125"/>
  <c r="DF14" i="125" s="1"/>
  <c r="CL18" i="142"/>
  <c r="DC12" i="125"/>
  <c r="DF12" i="125" s="1"/>
  <c r="CH14" i="215"/>
  <c r="CO14" i="212"/>
  <c r="CH15" i="215"/>
  <c r="CH17" i="214"/>
  <c r="CH12" i="214"/>
  <c r="CH17" i="213"/>
  <c r="CO14" i="186"/>
  <c r="CO15" i="186"/>
  <c r="CO17" i="186"/>
  <c r="CO16" i="186"/>
  <c r="CO18" i="186"/>
  <c r="DB13" i="141"/>
  <c r="CY13" i="141"/>
  <c r="DB15" i="141"/>
  <c r="CY15" i="141"/>
  <c r="CY14" i="141"/>
  <c r="DB14" i="141"/>
  <c r="DB16" i="141"/>
  <c r="CY16" i="141"/>
  <c r="CY17" i="141"/>
  <c r="CW12" i="125"/>
  <c r="DE12" i="125" s="1"/>
  <c r="CS12" i="125"/>
  <c r="CS17" i="125"/>
  <c r="CW17" i="125"/>
  <c r="DE17" i="125" s="1"/>
  <c r="DG17" i="125" s="1"/>
  <c r="CS14" i="125"/>
  <c r="CW14" i="125"/>
  <c r="DE14" i="125" s="1"/>
  <c r="DG15" i="125"/>
  <c r="DG12" i="125" l="1"/>
  <c r="DG14" i="125"/>
  <c r="CM12" i="202"/>
  <c r="FO2" i="202"/>
  <c r="FO1" i="202"/>
  <c r="CD16" i="142" l="1"/>
  <c r="CF16" i="142" s="1"/>
  <c r="BZ16" i="142"/>
  <c r="CA16" i="142" s="1"/>
  <c r="BO16" i="142"/>
  <c r="BQ16" i="142" s="1"/>
  <c r="BG16" i="142"/>
  <c r="BH16" i="142" s="1"/>
  <c r="AV16" i="142"/>
  <c r="AX16" i="142" s="1"/>
  <c r="AR16" i="142"/>
  <c r="AS16" i="142" s="1"/>
  <c r="AH16" i="142"/>
  <c r="AE16" i="142"/>
  <c r="AB16" i="142"/>
  <c r="U16" i="142"/>
  <c r="P16" i="142"/>
  <c r="R16" i="142" s="1"/>
  <c r="L16" i="142"/>
  <c r="AI16" i="142" l="1"/>
  <c r="CJ16" i="142" s="1"/>
  <c r="V16" i="142"/>
  <c r="CH16" i="142" s="1"/>
  <c r="AD14" i="155"/>
  <c r="AF14" i="155" s="1"/>
  <c r="U14" i="155"/>
  <c r="W14" i="155" s="1"/>
  <c r="Q14" i="155"/>
  <c r="N14" i="155"/>
  <c r="K14" i="155"/>
  <c r="AL12" i="154"/>
  <c r="AM12" i="154" s="1"/>
  <c r="AA12" i="154"/>
  <c r="AB12" i="154" s="1"/>
  <c r="P12" i="154"/>
  <c r="M12" i="154"/>
  <c r="J12" i="154"/>
  <c r="BQ19" i="186"/>
  <c r="BS19" i="186" s="1"/>
  <c r="BI19" i="186"/>
  <c r="BJ19" i="186" s="1"/>
  <c r="AW19" i="186"/>
  <c r="AY19" i="186" s="1"/>
  <c r="AS19" i="186"/>
  <c r="AT19" i="186" s="1"/>
  <c r="AH19" i="186"/>
  <c r="AE19" i="186"/>
  <c r="AB19" i="186"/>
  <c r="U19" i="186"/>
  <c r="P19" i="186"/>
  <c r="R19" i="186" s="1"/>
  <c r="L19" i="186"/>
  <c r="BK17" i="196"/>
  <c r="BM17" i="196" s="1"/>
  <c r="BC17" i="196"/>
  <c r="BD17" i="196" s="1"/>
  <c r="AS17" i="196"/>
  <c r="AN17" i="196"/>
  <c r="AO17" i="196" s="1"/>
  <c r="AC17" i="196"/>
  <c r="Z17" i="196"/>
  <c r="W17" i="196"/>
  <c r="P17" i="196"/>
  <c r="M17" i="196"/>
  <c r="J17" i="196"/>
  <c r="CI12" i="141"/>
  <c r="CK12" i="141" s="1"/>
  <c r="CV12" i="141" s="1"/>
  <c r="CD12" i="141"/>
  <c r="CF12" i="141" s="1"/>
  <c r="CU12" i="141" s="1"/>
  <c r="BW12" i="141"/>
  <c r="CT12" i="141" s="1"/>
  <c r="BU12" i="141"/>
  <c r="BQ12" i="141"/>
  <c r="BL12" i="141"/>
  <c r="BN12" i="141" s="1"/>
  <c r="BH12" i="141"/>
  <c r="AY12" i="141"/>
  <c r="AZ12" i="141" s="1"/>
  <c r="CP12" i="141" s="1"/>
  <c r="AO12" i="141"/>
  <c r="AP12" i="141" s="1"/>
  <c r="CO12" i="141" s="1"/>
  <c r="AE12" i="141"/>
  <c r="AF12" i="141" s="1"/>
  <c r="CN12" i="141" s="1"/>
  <c r="U12" i="141"/>
  <c r="P12" i="141"/>
  <c r="R12" i="141" s="1"/>
  <c r="L12" i="141"/>
  <c r="CN16" i="125"/>
  <c r="CP16" i="125" s="1"/>
  <c r="DB16" i="125" s="1"/>
  <c r="CJ16" i="125"/>
  <c r="DA16" i="125" s="1"/>
  <c r="BY16" i="125"/>
  <c r="CA16" i="125" s="1"/>
  <c r="CZ16" i="125" s="1"/>
  <c r="BT16" i="125"/>
  <c r="BQ16" i="125"/>
  <c r="BB16" i="125"/>
  <c r="BC16" i="125" s="1"/>
  <c r="CV16" i="125" s="1"/>
  <c r="AQ16" i="125"/>
  <c r="AR16" i="125" s="1"/>
  <c r="CU16" i="125" s="1"/>
  <c r="AF16" i="125"/>
  <c r="AG16" i="125" s="1"/>
  <c r="CT16" i="125" s="1"/>
  <c r="U16" i="125"/>
  <c r="P16" i="125"/>
  <c r="R16" i="125" s="1"/>
  <c r="Q12" i="154" l="1"/>
  <c r="AZ12" i="154" s="1"/>
  <c r="R14" i="155"/>
  <c r="AM14" i="155" s="1"/>
  <c r="Q17" i="196"/>
  <c r="CD17" i="196" s="1"/>
  <c r="AD17" i="196"/>
  <c r="CF17" i="196" s="1"/>
  <c r="AI19" i="186"/>
  <c r="CM19" i="186" s="1"/>
  <c r="V19" i="186"/>
  <c r="CK19" i="186" s="1"/>
  <c r="CL16" i="142"/>
  <c r="BR12" i="141"/>
  <c r="CW12" i="141" s="1"/>
  <c r="CZ12" i="141" s="1"/>
  <c r="V12" i="141"/>
  <c r="CQ12" i="141" s="1"/>
  <c r="V16" i="125"/>
  <c r="BU16" i="125"/>
  <c r="DC16" i="125" s="1"/>
  <c r="DF16" i="125" s="1"/>
  <c r="CO19" i="186"/>
  <c r="CS12" i="141"/>
  <c r="CW16" i="125"/>
  <c r="CS16" i="125"/>
  <c r="P12" i="202"/>
  <c r="R12" i="202" s="1"/>
  <c r="EM12" i="202"/>
  <c r="EO12" i="202" s="1"/>
  <c r="FN12" i="202" s="1"/>
  <c r="EI12" i="202"/>
  <c r="FM12" i="202" s="1"/>
  <c r="DX12" i="202"/>
  <c r="DZ12" i="202" s="1"/>
  <c r="FL12" i="202" s="1"/>
  <c r="DS12" i="202"/>
  <c r="DJ12" i="202"/>
  <c r="DT12" i="202" s="1"/>
  <c r="CY12" i="202"/>
  <c r="DA12" i="202" s="1"/>
  <c r="DB12" i="202" s="1"/>
  <c r="FH12" i="202" s="1"/>
  <c r="CP12" i="202"/>
  <c r="CR12" i="202" s="1"/>
  <c r="FG12" i="202" s="1"/>
  <c r="CB12" i="202"/>
  <c r="CD12" i="202" s="1"/>
  <c r="CE12" i="202" s="1"/>
  <c r="FF12" i="202" s="1"/>
  <c r="BT12" i="202"/>
  <c r="BQ12" i="202"/>
  <c r="BK12" i="202"/>
  <c r="BB12" i="202"/>
  <c r="BC12" i="202" s="1"/>
  <c r="FB12" i="202" s="1"/>
  <c r="AQ12" i="202"/>
  <c r="AR12" i="202" s="1"/>
  <c r="FA12" i="202" s="1"/>
  <c r="AF12" i="202"/>
  <c r="AG12" i="202" s="1"/>
  <c r="EZ12" i="202" s="1"/>
  <c r="U12" i="202"/>
  <c r="L12" i="202"/>
  <c r="A3" i="202"/>
  <c r="A1" i="202"/>
  <c r="FI2" i="202"/>
  <c r="FC2" i="202"/>
  <c r="EX2" i="202"/>
  <c r="FI1" i="202"/>
  <c r="FC1" i="202"/>
  <c r="EX1" i="202"/>
  <c r="CH17" i="196" l="1"/>
  <c r="CM12" i="141"/>
  <c r="CY16" i="125"/>
  <c r="BU12" i="202"/>
  <c r="FI12" i="202" s="1"/>
  <c r="ES12" i="202" s="1"/>
  <c r="V12" i="202"/>
  <c r="EY12" i="202" s="1"/>
  <c r="FC12" i="202" s="1"/>
  <c r="EQ12" i="202" s="1"/>
  <c r="FK12" i="202"/>
  <c r="FO12" i="202" s="1"/>
  <c r="EU12" i="202" s="1"/>
  <c r="DB12" i="141"/>
  <c r="CY12" i="141"/>
  <c r="DE16" i="125"/>
  <c r="DG16" i="125" s="1"/>
  <c r="EW12" i="202" l="1"/>
  <c r="H8" i="155" l="1"/>
  <c r="BA7" i="142"/>
  <c r="BT7" i="142"/>
  <c r="BG7" i="196"/>
  <c r="AV7" i="196"/>
  <c r="AR7" i="196"/>
  <c r="AG7" i="196"/>
  <c r="T7" i="196"/>
  <c r="G7" i="196"/>
  <c r="A3" i="196"/>
  <c r="CI2" i="196"/>
  <c r="CI1" i="196"/>
  <c r="A1" i="196"/>
  <c r="Q19" i="102" l="1"/>
  <c r="N19" i="102"/>
  <c r="K19" i="102"/>
  <c r="AM18" i="102"/>
  <c r="AB18" i="102"/>
  <c r="AM17" i="102"/>
  <c r="AB17" i="102"/>
  <c r="AM16" i="102"/>
  <c r="AB16" i="102"/>
  <c r="AM15" i="102"/>
  <c r="AB15" i="102"/>
  <c r="AM14" i="102"/>
  <c r="AB14" i="102"/>
  <c r="AM13" i="102"/>
  <c r="AB13" i="102"/>
  <c r="AC21" i="152"/>
  <c r="AE21" i="152" s="1"/>
  <c r="V21" i="152"/>
  <c r="Q21" i="152"/>
  <c r="N21" i="152"/>
  <c r="K21" i="152"/>
  <c r="R19" i="102" l="1"/>
  <c r="BA19" i="102" s="1"/>
  <c r="AB19" i="102"/>
  <c r="AC19" i="102" s="1"/>
  <c r="BB19" i="102" s="1"/>
  <c r="AM19" i="102"/>
  <c r="AN19" i="102" s="1"/>
  <c r="BC19" i="102" s="1"/>
  <c r="R21" i="152"/>
  <c r="AK21" i="152" s="1"/>
  <c r="BF19" i="102" l="1"/>
  <c r="CU19" i="102" s="1"/>
  <c r="BB1" i="154"/>
  <c r="BB2" i="154"/>
  <c r="Z8" i="155"/>
  <c r="AE5" i="154"/>
  <c r="T5" i="154"/>
  <c r="BM7" i="186"/>
  <c r="BB7" i="186"/>
  <c r="AW7" i="186"/>
  <c r="AL7" i="186"/>
  <c r="Y7" i="186"/>
  <c r="G7" i="186"/>
  <c r="A3" i="186"/>
  <c r="CP2" i="186"/>
  <c r="CP1" i="186"/>
  <c r="A1" i="186"/>
  <c r="BH3" i="102" l="1"/>
  <c r="BH2" i="102"/>
  <c r="H6" i="152"/>
  <c r="DC2" i="125"/>
  <c r="DC1" i="125"/>
  <c r="CW2" i="125"/>
  <c r="CW1" i="125"/>
  <c r="CQ2" i="141"/>
  <c r="CQ1" i="141"/>
  <c r="A3" i="155" l="1"/>
  <c r="A1" i="155"/>
  <c r="AO2" i="155"/>
  <c r="AO1" i="155"/>
  <c r="A3" i="154"/>
  <c r="A1" i="154"/>
  <c r="G5" i="154"/>
  <c r="Y6" i="152"/>
  <c r="U6" i="152"/>
  <c r="A3" i="152"/>
  <c r="AL2" i="152"/>
  <c r="AL1" i="152"/>
  <c r="A3" i="142" l="1"/>
  <c r="A1" i="142"/>
  <c r="A3" i="141"/>
  <c r="A1" i="141"/>
  <c r="G7" i="142"/>
  <c r="CM2" i="142"/>
  <c r="CM1" i="142"/>
  <c r="DC2" i="141"/>
  <c r="DC1" i="141"/>
  <c r="A3" i="102"/>
  <c r="A1" i="102"/>
  <c r="A3" i="125"/>
  <c r="A1" i="125"/>
  <c r="DH2" i="125"/>
  <c r="DH1" i="125"/>
</calcChain>
</file>

<file path=xl/sharedStrings.xml><?xml version="1.0" encoding="utf-8"?>
<sst xmlns="http://schemas.openxmlformats.org/spreadsheetml/2006/main" count="2614" uniqueCount="297">
  <si>
    <t>DoD</t>
  </si>
  <si>
    <t>A1</t>
  </si>
  <si>
    <t>A2</t>
  </si>
  <si>
    <t>A3</t>
  </si>
  <si>
    <t>C1</t>
  </si>
  <si>
    <t>C2</t>
  </si>
  <si>
    <t>C3</t>
  </si>
  <si>
    <t>C4</t>
  </si>
  <si>
    <t>Comp</t>
  </si>
  <si>
    <t>falls</t>
  </si>
  <si>
    <t>Deduct</t>
  </si>
  <si>
    <t>FREESTYLE</t>
  </si>
  <si>
    <t>Final Scores</t>
  </si>
  <si>
    <t>Technique</t>
  </si>
  <si>
    <t>Artistic</t>
  </si>
  <si>
    <t>Final</t>
  </si>
  <si>
    <t>Div. by</t>
  </si>
  <si>
    <t>1/2 Fl</t>
  </si>
  <si>
    <t>V'lt Off</t>
  </si>
  <si>
    <t>No&amp;Ex</t>
  </si>
  <si>
    <t>Sub-total</t>
  </si>
  <si>
    <t>Deductions</t>
  </si>
  <si>
    <t>COMPULSORIES</t>
  </si>
  <si>
    <t>FINAL</t>
  </si>
  <si>
    <t>No.</t>
  </si>
  <si>
    <t>Vaulter</t>
  </si>
  <si>
    <t>Horse</t>
  </si>
  <si>
    <t>Lunger</t>
  </si>
  <si>
    <t>Club</t>
  </si>
  <si>
    <t>V'ltOn</t>
  </si>
  <si>
    <t>Bas S</t>
  </si>
  <si>
    <t>Kneel</t>
  </si>
  <si>
    <t>Score</t>
  </si>
  <si>
    <t>Art.</t>
  </si>
  <si>
    <t>SCORE</t>
  </si>
  <si>
    <t>Place</t>
  </si>
  <si>
    <t>Perf</t>
  </si>
  <si>
    <t>Ex Sc</t>
  </si>
  <si>
    <t>Sub</t>
  </si>
  <si>
    <t>Stand</t>
  </si>
  <si>
    <t>S Bwd</t>
  </si>
  <si>
    <t>S Fwd</t>
  </si>
  <si>
    <t>Flag</t>
  </si>
  <si>
    <t>1/2 Mill</t>
  </si>
  <si>
    <t>Novice Individual</t>
  </si>
  <si>
    <t>Art</t>
  </si>
  <si>
    <t>Judge B</t>
  </si>
  <si>
    <t>Judge A</t>
  </si>
  <si>
    <t>Judge C</t>
  </si>
  <si>
    <t>Total</t>
  </si>
  <si>
    <t>Compulsory</t>
  </si>
  <si>
    <t>Freestyle</t>
  </si>
  <si>
    <t>Overall</t>
  </si>
  <si>
    <t>Class</t>
  </si>
  <si>
    <t>Tech</t>
  </si>
  <si>
    <t>Plank</t>
  </si>
  <si>
    <t>Dism't</t>
  </si>
  <si>
    <t>D'm't</t>
  </si>
  <si>
    <t>Falls</t>
  </si>
  <si>
    <t>I/S Seat</t>
  </si>
  <si>
    <t>O/S Seat</t>
  </si>
  <si>
    <t>O/S</t>
  </si>
  <si>
    <t>Judges</t>
    <phoneticPr fontId="0" type="noConversion"/>
  </si>
  <si>
    <t>Advanced Individual</t>
    <phoneticPr fontId="0" type="noConversion"/>
  </si>
  <si>
    <t>Mill</t>
    <phoneticPr fontId="0" type="noConversion"/>
  </si>
  <si>
    <t>Stand</t>
    <phoneticPr fontId="0" type="noConversion"/>
  </si>
  <si>
    <t>A</t>
  </si>
  <si>
    <t>B</t>
  </si>
  <si>
    <t>C</t>
  </si>
  <si>
    <t>Judges</t>
  </si>
  <si>
    <t>FREESTYLE ROUND 1</t>
  </si>
  <si>
    <t>FREESTYLE R1</t>
  </si>
  <si>
    <t>Free 1</t>
  </si>
  <si>
    <t>Free R1</t>
  </si>
  <si>
    <t>Compulsories</t>
  </si>
  <si>
    <t>Dismount</t>
  </si>
  <si>
    <t>Judge A:</t>
  </si>
  <si>
    <t>Judge B:</t>
  </si>
  <si>
    <t>Judge C:</t>
  </si>
  <si>
    <t xml:space="preserve">Class </t>
  </si>
  <si>
    <t>HORSE</t>
  </si>
  <si>
    <t>Rhythm</t>
  </si>
  <si>
    <t>Relaxation</t>
  </si>
  <si>
    <t>Connection</t>
  </si>
  <si>
    <t>Impulsion</t>
  </si>
  <si>
    <t>Straightness</t>
  </si>
  <si>
    <t>Collection</t>
  </si>
  <si>
    <t>deduct</t>
  </si>
  <si>
    <t>Freestyle Round 1</t>
  </si>
  <si>
    <t>1/2 Flag</t>
  </si>
  <si>
    <t>Seat In</t>
  </si>
  <si>
    <t>Seat Out</t>
  </si>
  <si>
    <t>Vlt Off</t>
  </si>
  <si>
    <t>Sw Fwd</t>
  </si>
  <si>
    <t>Sw Bwd</t>
  </si>
  <si>
    <t>Intermediate</t>
  </si>
  <si>
    <t>Judge D</t>
  </si>
  <si>
    <t>D</t>
  </si>
  <si>
    <t>7C</t>
  </si>
  <si>
    <t>7F</t>
  </si>
  <si>
    <t xml:space="preserve">Intro Individual Compulsories </t>
  </si>
  <si>
    <t>COH</t>
  </si>
  <si>
    <t>Nicole Collett</t>
  </si>
  <si>
    <t>Equiste</t>
  </si>
  <si>
    <t>Arabella Read</t>
  </si>
  <si>
    <t>Willow Vitu</t>
  </si>
  <si>
    <t>Independent</t>
  </si>
  <si>
    <t>Holly Kirkham</t>
  </si>
  <si>
    <t>Tess Coleman</t>
  </si>
  <si>
    <t>Antonia Grech</t>
  </si>
  <si>
    <t>Grace Sandlin</t>
  </si>
  <si>
    <t>JNE Stables</t>
  </si>
  <si>
    <t>Riley Dewall</t>
  </si>
  <si>
    <t>Holly Maher</t>
  </si>
  <si>
    <t>Megan Nicholson</t>
  </si>
  <si>
    <t>Alyssa Cepak</t>
  </si>
  <si>
    <t>Wellington Park</t>
  </si>
  <si>
    <t>Lila Walls</t>
  </si>
  <si>
    <t>Layla Kropp</t>
  </si>
  <si>
    <t>Lily Steinman</t>
  </si>
  <si>
    <t>Stella Weston</t>
  </si>
  <si>
    <t>Ruby Jackson</t>
  </si>
  <si>
    <t>Audrey Stirzaker</t>
  </si>
  <si>
    <t>Charlotte Collins</t>
  </si>
  <si>
    <t>Kyesha Andrews</t>
  </si>
  <si>
    <t>Harlow Connor</t>
  </si>
  <si>
    <t>Hayley Lewis</t>
  </si>
  <si>
    <t>Hannah Shaw</t>
  </si>
  <si>
    <t>Lillian Dugan-shaw</t>
  </si>
  <si>
    <t xml:space="preserve">Intro Individual Freestyle </t>
  </si>
  <si>
    <t>Judge D:</t>
  </si>
  <si>
    <t>Willingness</t>
  </si>
  <si>
    <t>Balance in Tempo</t>
  </si>
  <si>
    <t>Balance in circling</t>
  </si>
  <si>
    <t>Free</t>
  </si>
  <si>
    <t>Eloise Tate</t>
  </si>
  <si>
    <t>Ella Darmanin</t>
  </si>
  <si>
    <t>TECH TEST</t>
  </si>
  <si>
    <t>Individual Open</t>
  </si>
  <si>
    <t>Tech Test</t>
  </si>
  <si>
    <t>Class 1</t>
  </si>
  <si>
    <t>COMP</t>
  </si>
  <si>
    <t>TECH</t>
  </si>
  <si>
    <t>Timing/</t>
  </si>
  <si>
    <t>TEST</t>
  </si>
  <si>
    <t>Mill</t>
    <phoneticPr fontId="23" type="noConversion"/>
  </si>
  <si>
    <t>Stand</t>
    <phoneticPr fontId="23" type="noConversion"/>
  </si>
  <si>
    <t>Flank1</t>
    <phoneticPr fontId="23" type="noConversion"/>
  </si>
  <si>
    <t>Flank2</t>
    <phoneticPr fontId="23" type="noConversion"/>
  </si>
  <si>
    <t>Jump F</t>
  </si>
  <si>
    <t>Coord</t>
  </si>
  <si>
    <t>S/ness</t>
  </si>
  <si>
    <t>Balance</t>
  </si>
  <si>
    <t>Strength</t>
  </si>
  <si>
    <t>A5</t>
  </si>
  <si>
    <t>Ded</t>
  </si>
  <si>
    <t>Swing</t>
  </si>
  <si>
    <t>Nicki Coleman</t>
  </si>
  <si>
    <t>Class 6A</t>
  </si>
  <si>
    <t>Class 6B</t>
  </si>
  <si>
    <t>T1</t>
  </si>
  <si>
    <t>T2</t>
  </si>
  <si>
    <t>T3</t>
  </si>
  <si>
    <t>S1</t>
  </si>
  <si>
    <t>S2</t>
  </si>
  <si>
    <t>S3</t>
  </si>
  <si>
    <t>S4</t>
  </si>
  <si>
    <t>S5</t>
  </si>
  <si>
    <t>S6</t>
  </si>
  <si>
    <t>Hunter Valley Vaulting Team</t>
  </si>
  <si>
    <t>Australian National Vaulting Championships 2024</t>
  </si>
  <si>
    <t>27 to 29 Sept 2024</t>
  </si>
  <si>
    <t>Skye Barrowcliffe</t>
  </si>
  <si>
    <t>MATAVIA ROSENKRANTZ</t>
  </si>
  <si>
    <t>KIRSTY BARROWCLIFFE</t>
  </si>
  <si>
    <t>Chebron Park Equestrian</t>
  </si>
  <si>
    <t>Matilda Yates</t>
  </si>
  <si>
    <t>KAMILAROI INTEGRITY</t>
  </si>
  <si>
    <t>KIM GOWARD</t>
  </si>
  <si>
    <t>REVA</t>
  </si>
  <si>
    <t>TUFFROCK CRUISE</t>
  </si>
  <si>
    <t>SHARNA KIRKHAM</t>
  </si>
  <si>
    <t>Evelyn Mercer</t>
  </si>
  <si>
    <t>KAMILAROI MAVERICK</t>
  </si>
  <si>
    <t>DARRYN FEDRICK</t>
  </si>
  <si>
    <t>Fassifern</t>
  </si>
  <si>
    <t>Emily Edwards</t>
  </si>
  <si>
    <t>KYMLIN PARK TROY</t>
  </si>
  <si>
    <t xml:space="preserve"> JANINE DARMANIM</t>
  </si>
  <si>
    <t xml:space="preserve">NAREEB NAREEB I''M BRASH </t>
  </si>
  <si>
    <t>Astrid Stewart</t>
  </si>
  <si>
    <t>Amelie Taylor-schofield</t>
  </si>
  <si>
    <t>Alyssa Watkins</t>
  </si>
  <si>
    <t>Wilameka Equestrian</t>
  </si>
  <si>
    <t>National Equestrian Centre</t>
  </si>
  <si>
    <t xml:space="preserve">OAKBANK MASHUGA </t>
  </si>
  <si>
    <t>GILLIAN BURNS</t>
  </si>
  <si>
    <t>ARC Vaulting Team</t>
  </si>
  <si>
    <t>Benjamin Zimmermann</t>
  </si>
  <si>
    <t xml:space="preserve">EDELWEISS PIERRE </t>
  </si>
  <si>
    <t>Hannah Masters</t>
  </si>
  <si>
    <t>Pre-novice 13 years and under</t>
  </si>
  <si>
    <t>5A</t>
  </si>
  <si>
    <t>Imelda Alembick</t>
  </si>
  <si>
    <t>Oakford Vaulting Team</t>
  </si>
  <si>
    <t>Kalani Dunn</t>
  </si>
  <si>
    <t>AceLine Vaulting Club</t>
  </si>
  <si>
    <t>Sita Schmidt</t>
  </si>
  <si>
    <t>LE GRAND ELI</t>
  </si>
  <si>
    <t>NIKKI CONNOR</t>
  </si>
  <si>
    <t>Grace Burns-hutchison</t>
  </si>
  <si>
    <t>JEAN BETTS</t>
  </si>
  <si>
    <t>Pre-novice 14 years and over</t>
  </si>
  <si>
    <t>5B</t>
  </si>
  <si>
    <t>Emelia griffiths Griffiths</t>
  </si>
  <si>
    <t>Laina Saunders</t>
  </si>
  <si>
    <t>Olympia Ellison</t>
  </si>
  <si>
    <t>Tanja Randall</t>
  </si>
  <si>
    <t>Emma Farrelly</t>
  </si>
  <si>
    <t>Marianne Rothfuss</t>
  </si>
  <si>
    <t>Rhiannon Alembick</t>
  </si>
  <si>
    <t>Prelim 10 years and younger</t>
  </si>
  <si>
    <t>Zara Detogni</t>
  </si>
  <si>
    <t>KAMILAROI MATILDA</t>
  </si>
  <si>
    <t>SKYE DUNN</t>
  </si>
  <si>
    <t>Rachel Waide</t>
  </si>
  <si>
    <t>Michael Parsons</t>
  </si>
  <si>
    <t>Stella Saunders</t>
  </si>
  <si>
    <t>Prelim 11 years</t>
  </si>
  <si>
    <t>Jessica Dymock</t>
  </si>
  <si>
    <t>Carine RDA</t>
  </si>
  <si>
    <t>Isabella Roos-freeman</t>
  </si>
  <si>
    <t>Aviendha Holzinger</t>
  </si>
  <si>
    <t xml:space="preserve">BARACK OBAMA </t>
  </si>
  <si>
    <t>RHYS STANLEY</t>
  </si>
  <si>
    <t>Kate Piggott</t>
  </si>
  <si>
    <t>Prelim 12 to 14 years</t>
  </si>
  <si>
    <t>Class 6C</t>
  </si>
  <si>
    <t>Sophie Millar</t>
  </si>
  <si>
    <t>Sarina Equestrain Vaulting Team</t>
  </si>
  <si>
    <t>Tia Van trigt</t>
  </si>
  <si>
    <t>Wilameka</t>
  </si>
  <si>
    <t>Emilia O'connor</t>
  </si>
  <si>
    <t>Leena Van trigt</t>
  </si>
  <si>
    <t>Prelim 15 years and older</t>
  </si>
  <si>
    <t>Class 6D</t>
  </si>
  <si>
    <t>Kathryn Parsons</t>
  </si>
  <si>
    <t>Holly Gething</t>
  </si>
  <si>
    <t>Lili Tamai</t>
  </si>
  <si>
    <t>Sienna Eiser</t>
  </si>
  <si>
    <t>Larana Fitzsimmons</t>
  </si>
  <si>
    <t>Matilda Brien</t>
  </si>
  <si>
    <t>Byron Bay</t>
  </si>
  <si>
    <t>Elvira Holzinger</t>
  </si>
  <si>
    <t>PDD A - Intermediate and above</t>
  </si>
  <si>
    <t>14A</t>
  </si>
  <si>
    <t>14B</t>
  </si>
  <si>
    <t>PDD B - Novice and below</t>
  </si>
  <si>
    <t>Xavia Ellison</t>
  </si>
  <si>
    <t>Brooke Stanley</t>
  </si>
  <si>
    <t>SQ Preliminary  Compulsories and freestyle</t>
  </si>
  <si>
    <t>Deduction</t>
  </si>
  <si>
    <t>C5</t>
  </si>
  <si>
    <t>Barrel Prelim 12 years and over</t>
  </si>
  <si>
    <t>25B</t>
  </si>
  <si>
    <t>Barrel Pre-novice</t>
  </si>
  <si>
    <t xml:space="preserve">Barrel Novice </t>
  </si>
  <si>
    <t>Barrel Intro&amp;Prelim 11 years and under</t>
  </si>
  <si>
    <t>25A</t>
  </si>
  <si>
    <t>Barrel Advance/intermediate</t>
  </si>
  <si>
    <t>Barrel PDD B</t>
  </si>
  <si>
    <t>Leena van Trigt</t>
  </si>
  <si>
    <t>Siri Spranz</t>
  </si>
  <si>
    <t>Reserve</t>
  </si>
  <si>
    <t>Barrel PDD A</t>
  </si>
  <si>
    <t xml:space="preserve">Squad Barrel </t>
  </si>
  <si>
    <t xml:space="preserve">Fassifern </t>
  </si>
  <si>
    <t>Laylah Joss</t>
  </si>
  <si>
    <t>Sofia Leonard</t>
  </si>
  <si>
    <t>Hunter Valley</t>
  </si>
  <si>
    <t>Charlotte Oliver</t>
  </si>
  <si>
    <t>Barrel Ind Video</t>
  </si>
  <si>
    <t>Fassifern Juniors</t>
  </si>
  <si>
    <t>Hunter Valley Cruise</t>
  </si>
  <si>
    <t>HVVT</t>
  </si>
  <si>
    <t>Fassifern Seniors</t>
  </si>
  <si>
    <t>Team WA</t>
  </si>
  <si>
    <t>Hunter Valley Ben</t>
  </si>
  <si>
    <t>Angie Deeks</t>
  </si>
  <si>
    <t>Juan Manuel Cardaci</t>
  </si>
  <si>
    <t>Monika Eriksson</t>
  </si>
  <si>
    <t>Nicole de Villiers</t>
  </si>
  <si>
    <t>Abbie White</t>
  </si>
  <si>
    <t>Anna Betts</t>
  </si>
  <si>
    <t>Tristyn Lowe</t>
  </si>
  <si>
    <t>14b</t>
  </si>
  <si>
    <t>Scratched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</si>
</sst>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C09]dd\-mmm\-yy;@"/>
    <numFmt numFmtId="165" formatCode="[$-409]h:mm:ss\ AM/PM;@"/>
    <numFmt numFmtId="166" formatCode="0.0"/>
    <numFmt numFmtId="167" formatCode="0.000"/>
    <numFmt numFmtId="168" formatCode="0.0000"/>
  </numFmts>
  <fonts count="8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33CC3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6">
    <xf numFmtId="0" fontId="0" fillId="0" borderId="0"/>
    <xf numFmtId="0" fontId="32" fillId="0" borderId="0"/>
    <xf numFmtId="0" fontId="30" fillId="0" borderId="0"/>
    <xf numFmtId="0" fontId="30" fillId="0" borderId="0"/>
    <xf numFmtId="0" fontId="28" fillId="0" borderId="0"/>
    <xf numFmtId="0" fontId="36" fillId="0" borderId="0"/>
    <xf numFmtId="0" fontId="27" fillId="0" borderId="0"/>
    <xf numFmtId="0" fontId="40" fillId="0" borderId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0" borderId="0"/>
    <xf numFmtId="0" fontId="24" fillId="12" borderId="0" applyNumberFormat="0" applyBorder="0" applyAlignment="0" applyProtection="0"/>
    <xf numFmtId="0" fontId="4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46" fillId="0" borderId="4" applyNumberFormat="0" applyFill="0" applyAlignment="0" applyProtection="0"/>
    <xf numFmtId="0" fontId="47" fillId="0" borderId="5" applyNumberFormat="0" applyFill="0" applyAlignment="0" applyProtection="0"/>
    <xf numFmtId="0" fontId="48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9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8" borderId="7" applyNumberFormat="0" applyAlignment="0" applyProtection="0"/>
    <xf numFmtId="0" fontId="52" fillId="19" borderId="8" applyNumberFormat="0" applyAlignment="0" applyProtection="0"/>
    <xf numFmtId="0" fontId="53" fillId="19" borderId="7" applyNumberFormat="0" applyAlignment="0" applyProtection="0"/>
    <xf numFmtId="0" fontId="54" fillId="0" borderId="9" applyNumberFormat="0" applyFill="0" applyAlignment="0" applyProtection="0"/>
    <xf numFmtId="0" fontId="55" fillId="20" borderId="10" applyNumberFormat="0" applyAlignment="0" applyProtection="0"/>
    <xf numFmtId="0" fontId="4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57" fillId="22" borderId="0" applyNumberFormat="0" applyBorder="0" applyAlignment="0" applyProtection="0"/>
    <xf numFmtId="0" fontId="14" fillId="23" borderId="0" applyNumberFormat="0" applyBorder="0" applyAlignment="0" applyProtection="0"/>
    <xf numFmtId="0" fontId="57" fillId="25" borderId="0" applyNumberFormat="0" applyBorder="0" applyAlignment="0" applyProtection="0"/>
    <xf numFmtId="0" fontId="14" fillId="26" borderId="0" applyNumberFormat="0" applyBorder="0" applyAlignment="0" applyProtection="0"/>
    <xf numFmtId="0" fontId="57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57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57" fillId="35" borderId="0" applyNumberFormat="0" applyBorder="0" applyAlignment="0" applyProtection="0"/>
    <xf numFmtId="0" fontId="14" fillId="36" borderId="0" applyNumberFormat="0" applyBorder="0" applyAlignment="0" applyProtection="0"/>
    <xf numFmtId="0" fontId="57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0" borderId="0"/>
    <xf numFmtId="0" fontId="58" fillId="0" borderId="0" applyNumberFormat="0" applyFill="0" applyBorder="0" applyAlignment="0" applyProtection="0"/>
    <xf numFmtId="0" fontId="59" fillId="17" borderId="0" applyNumberFormat="0" applyBorder="0" applyAlignment="0" applyProtection="0"/>
    <xf numFmtId="0" fontId="14" fillId="21" borderId="11" applyNumberFormat="0" applyFont="0" applyAlignment="0" applyProtection="0"/>
    <xf numFmtId="0" fontId="14" fillId="8" borderId="0" applyNumberFormat="0" applyBorder="0" applyAlignment="0" applyProtection="0"/>
    <xf numFmtId="0" fontId="57" fillId="24" borderId="0" applyNumberFormat="0" applyBorder="0" applyAlignment="0" applyProtection="0"/>
    <xf numFmtId="0" fontId="14" fillId="11" borderId="0" applyNumberFormat="0" applyBorder="0" applyAlignment="0" applyProtection="0"/>
    <xf numFmtId="0" fontId="57" fillId="27" borderId="0" applyNumberFormat="0" applyBorder="0" applyAlignment="0" applyProtection="0"/>
    <xf numFmtId="0" fontId="57" fillId="9" borderId="0" applyNumberFormat="0" applyBorder="0" applyAlignment="0" applyProtection="0"/>
    <xf numFmtId="0" fontId="57" fillId="34" borderId="0" applyNumberFormat="0" applyBorder="0" applyAlignment="0" applyProtection="0"/>
    <xf numFmtId="0" fontId="14" fillId="10" borderId="0" applyNumberFormat="0" applyBorder="0" applyAlignment="0" applyProtection="0"/>
    <xf numFmtId="0" fontId="57" fillId="37" borderId="0" applyNumberFormat="0" applyBorder="0" applyAlignment="0" applyProtection="0"/>
    <xf numFmtId="0" fontId="57" fillId="12" borderId="0" applyNumberFormat="0" applyBorder="0" applyAlignment="0" applyProtection="0"/>
    <xf numFmtId="0" fontId="13" fillId="0" borderId="0"/>
    <xf numFmtId="0" fontId="13" fillId="21" borderId="11" applyNumberFormat="0" applyFont="0" applyAlignment="0" applyProtection="0"/>
    <xf numFmtId="0" fontId="13" fillId="23" borderId="0" applyNumberFormat="0" applyBorder="0" applyAlignment="0" applyProtection="0"/>
    <xf numFmtId="0" fontId="13" fillId="8" borderId="0" applyNumberFormat="0" applyBorder="0" applyAlignment="0" applyProtection="0"/>
    <xf numFmtId="0" fontId="13" fillId="26" borderId="0" applyNumberFormat="0" applyBorder="0" applyAlignment="0" applyProtection="0"/>
    <xf numFmtId="0" fontId="13" fillId="11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10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34" borderId="0" applyNumberFormat="0" applyBorder="0" applyAlignment="0" applyProtection="0"/>
    <xf numFmtId="0" fontId="12" fillId="10" borderId="0" applyNumberFormat="0" applyBorder="0" applyAlignment="0" applyProtection="0"/>
    <xf numFmtId="0" fontId="12" fillId="37" borderId="0" applyNumberFormat="0" applyBorder="0" applyAlignment="0" applyProtection="0"/>
    <xf numFmtId="0" fontId="12" fillId="0" borderId="0"/>
    <xf numFmtId="0" fontId="12" fillId="0" borderId="0"/>
    <xf numFmtId="0" fontId="32" fillId="0" borderId="0"/>
    <xf numFmtId="0" fontId="12" fillId="0" borderId="0"/>
    <xf numFmtId="0" fontId="30" fillId="0" borderId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33" borderId="0" applyNumberFormat="0" applyBorder="0" applyAlignment="0" applyProtection="0"/>
    <xf numFmtId="0" fontId="12" fillId="0" borderId="0"/>
    <xf numFmtId="0" fontId="12" fillId="0" borderId="0"/>
    <xf numFmtId="0" fontId="12" fillId="21" borderId="11" applyNumberFormat="0" applyFont="0" applyAlignment="0" applyProtection="0"/>
    <xf numFmtId="0" fontId="12" fillId="23" borderId="0" applyNumberFormat="0" applyBorder="0" applyAlignment="0" applyProtection="0"/>
    <xf numFmtId="0" fontId="12" fillId="8" borderId="0" applyNumberFormat="0" applyBorder="0" applyAlignment="0" applyProtection="0"/>
    <xf numFmtId="0" fontId="12" fillId="26" borderId="0" applyNumberFormat="0" applyBorder="0" applyAlignment="0" applyProtection="0"/>
    <xf numFmtId="0" fontId="12" fillId="11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2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11" fillId="0" borderId="0"/>
    <xf numFmtId="0" fontId="11" fillId="21" borderId="11" applyNumberFormat="0" applyFont="0" applyAlignment="0" applyProtection="0"/>
    <xf numFmtId="0" fontId="11" fillId="23" borderId="0" applyNumberFormat="0" applyBorder="0" applyAlignment="0" applyProtection="0"/>
    <xf numFmtId="0" fontId="11" fillId="8" borderId="0" applyNumberFormat="0" applyBorder="0" applyAlignment="0" applyProtection="0"/>
    <xf numFmtId="0" fontId="11" fillId="24" borderId="0" applyNumberFormat="0" applyBorder="0" applyAlignment="0" applyProtection="0"/>
    <xf numFmtId="0" fontId="11" fillId="26" borderId="0" applyNumberFormat="0" applyBorder="0" applyAlignment="0" applyProtection="0"/>
    <xf numFmtId="0" fontId="11" fillId="11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6" borderId="0" applyNumberFormat="0" applyBorder="0" applyAlignment="0" applyProtection="0"/>
    <xf numFmtId="0" fontId="11" fillId="10" borderId="0" applyNumberFormat="0" applyBorder="0" applyAlignment="0" applyProtection="0"/>
    <xf numFmtId="0" fontId="11" fillId="37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9" fillId="11" borderId="0" applyNumberFormat="0" applyBorder="0" applyAlignment="0" applyProtection="0"/>
    <xf numFmtId="0" fontId="7" fillId="0" borderId="0"/>
    <xf numFmtId="0" fontId="7" fillId="21" borderId="11" applyNumberFormat="0" applyFont="0" applyAlignment="0" applyProtection="0"/>
    <xf numFmtId="0" fontId="7" fillId="23" borderId="0" applyNumberFormat="0" applyBorder="0" applyAlignment="0" applyProtection="0"/>
    <xf numFmtId="0" fontId="7" fillId="8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11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10" borderId="0" applyNumberFormat="0" applyBorder="0" applyAlignment="0" applyProtection="0"/>
    <xf numFmtId="0" fontId="7" fillId="37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12" borderId="0" applyNumberFormat="0" applyBorder="0" applyAlignment="0" applyProtection="0"/>
    <xf numFmtId="0" fontId="6" fillId="0" borderId="0"/>
    <xf numFmtId="0" fontId="5" fillId="0" borderId="0"/>
  </cellStyleXfs>
  <cellXfs count="485">
    <xf numFmtId="0" fontId="0" fillId="0" borderId="0" xfId="0"/>
    <xf numFmtId="0" fontId="38" fillId="0" borderId="0" xfId="0" applyFont="1"/>
    <xf numFmtId="0" fontId="3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8" fillId="0" borderId="0" xfId="0" applyFont="1" applyProtection="1">
      <protection locked="0"/>
    </xf>
    <xf numFmtId="164" fontId="31" fillId="0" borderId="0" xfId="0" applyNumberFormat="1" applyFont="1" applyAlignment="1" applyProtection="1">
      <alignment horizontal="right"/>
      <protection locked="0"/>
    </xf>
    <xf numFmtId="0" fontId="33" fillId="0" borderId="0" xfId="0" applyFont="1" applyProtection="1">
      <protection locked="0"/>
    </xf>
    <xf numFmtId="165" fontId="31" fillId="0" borderId="0" xfId="0" applyNumberFormat="1" applyFont="1" applyAlignment="1" applyProtection="1">
      <alignment horizontal="right"/>
      <protection locked="0"/>
    </xf>
    <xf numFmtId="0" fontId="42" fillId="0" borderId="0" xfId="9" applyFont="1" applyFill="1" applyProtection="1">
      <protection locked="0"/>
    </xf>
    <xf numFmtId="0" fontId="42" fillId="0" borderId="0" xfId="8" applyFont="1" applyFill="1" applyProtection="1">
      <protection locked="0"/>
    </xf>
    <xf numFmtId="0" fontId="42" fillId="9" borderId="0" xfId="9" applyFont="1" applyProtection="1">
      <protection locked="0"/>
    </xf>
    <xf numFmtId="0" fontId="42" fillId="8" borderId="0" xfId="8" applyFont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4" borderId="0" xfId="0" applyFont="1" applyFill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166" fontId="31" fillId="5" borderId="0" xfId="0" applyNumberFormat="1" applyFont="1" applyFill="1" applyProtection="1">
      <protection locked="0"/>
    </xf>
    <xf numFmtId="167" fontId="31" fillId="0" borderId="0" xfId="0" applyNumberFormat="1" applyFont="1"/>
    <xf numFmtId="166" fontId="31" fillId="0" borderId="0" xfId="0" applyNumberFormat="1" applyFont="1"/>
    <xf numFmtId="166" fontId="31" fillId="4" borderId="0" xfId="0" applyNumberFormat="1" applyFont="1" applyFill="1"/>
    <xf numFmtId="167" fontId="31" fillId="0" borderId="0" xfId="0" applyNumberFormat="1" applyFont="1" applyAlignment="1">
      <alignment horizontal="left"/>
    </xf>
    <xf numFmtId="166" fontId="31" fillId="0" borderId="0" xfId="0" applyNumberFormat="1" applyFont="1" applyAlignment="1">
      <alignment horizontal="left"/>
    </xf>
    <xf numFmtId="167" fontId="33" fillId="0" borderId="0" xfId="0" applyNumberFormat="1" applyFont="1" applyAlignment="1">
      <alignment horizontal="left"/>
    </xf>
    <xf numFmtId="0" fontId="31" fillId="4" borderId="0" xfId="0" applyFont="1" applyFill="1"/>
    <xf numFmtId="0" fontId="34" fillId="0" borderId="0" xfId="0" applyFont="1" applyProtection="1">
      <protection locked="0"/>
    </xf>
    <xf numFmtId="0" fontId="31" fillId="4" borderId="0" xfId="0" applyFont="1" applyFill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167" fontId="38" fillId="0" borderId="0" xfId="0" applyNumberFormat="1" applyFont="1"/>
    <xf numFmtId="15" fontId="37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31" fillId="0" borderId="1" xfId="0" applyFont="1" applyBorder="1" applyAlignment="1" applyProtection="1">
      <alignment horizontal="center"/>
      <protection locked="0"/>
    </xf>
    <xf numFmtId="0" fontId="33" fillId="0" borderId="1" xfId="0" applyFont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>
      <alignment horizontal="left"/>
    </xf>
    <xf numFmtId="0" fontId="31" fillId="2" borderId="0" xfId="0" applyFont="1" applyFill="1" applyAlignment="1" applyProtection="1">
      <alignment horizontal="center"/>
      <protection locked="0"/>
    </xf>
    <xf numFmtId="0" fontId="31" fillId="2" borderId="0" xfId="0" applyFont="1" applyFill="1"/>
    <xf numFmtId="0" fontId="33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164" fontId="38" fillId="0" borderId="0" xfId="0" applyNumberFormat="1" applyFont="1" applyAlignment="1" applyProtection="1">
      <alignment horizontal="right"/>
      <protection locked="0"/>
    </xf>
    <xf numFmtId="165" fontId="38" fillId="0" borderId="0" xfId="0" applyNumberFormat="1" applyFont="1" applyAlignment="1" applyProtection="1">
      <alignment horizontal="right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8" fillId="4" borderId="0" xfId="0" applyFont="1" applyFill="1"/>
    <xf numFmtId="0" fontId="39" fillId="0" borderId="0" xfId="0" applyFont="1" applyAlignment="1" applyProtection="1">
      <alignment horizontal="center" vertical="center"/>
      <protection locked="0"/>
    </xf>
    <xf numFmtId="0" fontId="37" fillId="0" borderId="0" xfId="10" applyFont="1" applyProtection="1">
      <protection locked="0"/>
    </xf>
    <xf numFmtId="0" fontId="31" fillId="0" borderId="0" xfId="10" applyFont="1" applyProtection="1">
      <protection locked="0"/>
    </xf>
    <xf numFmtId="0" fontId="38" fillId="0" borderId="0" xfId="10" applyFont="1" applyProtection="1">
      <protection locked="0"/>
    </xf>
    <xf numFmtId="164" fontId="31" fillId="0" borderId="0" xfId="10" applyNumberFormat="1" applyFont="1" applyAlignment="1" applyProtection="1">
      <alignment horizontal="right"/>
      <protection locked="0"/>
    </xf>
    <xf numFmtId="0" fontId="34" fillId="0" borderId="0" xfId="10" applyFont="1" applyProtection="1">
      <protection locked="0"/>
    </xf>
    <xf numFmtId="165" fontId="31" fillId="0" borderId="0" xfId="10" applyNumberFormat="1" applyFont="1" applyAlignment="1" applyProtection="1">
      <alignment horizontal="right"/>
      <protection locked="0"/>
    </xf>
    <xf numFmtId="0" fontId="42" fillId="0" borderId="0" xfId="11" applyFont="1" applyFill="1" applyProtection="1">
      <protection locked="0"/>
    </xf>
    <xf numFmtId="0" fontId="42" fillId="0" borderId="0" xfId="12" applyFont="1" applyFill="1" applyProtection="1">
      <protection locked="0"/>
    </xf>
    <xf numFmtId="15" fontId="37" fillId="0" borderId="0" xfId="10" applyNumberFormat="1" applyFont="1" applyAlignment="1" applyProtection="1">
      <alignment horizontal="right"/>
      <protection locked="0"/>
    </xf>
    <xf numFmtId="0" fontId="25" fillId="0" borderId="0" xfId="10" applyAlignment="1" applyProtection="1">
      <alignment horizontal="right"/>
      <protection locked="0"/>
    </xf>
    <xf numFmtId="0" fontId="42" fillId="8" borderId="0" xfId="11" applyFont="1" applyProtection="1">
      <protection locked="0"/>
    </xf>
    <xf numFmtId="0" fontId="33" fillId="0" borderId="0" xfId="10" applyFont="1" applyProtection="1">
      <protection locked="0"/>
    </xf>
    <xf numFmtId="0" fontId="34" fillId="0" borderId="0" xfId="10" applyFont="1" applyAlignment="1" applyProtection="1">
      <alignment horizontal="left"/>
      <protection locked="0"/>
    </xf>
    <xf numFmtId="0" fontId="31" fillId="0" borderId="0" xfId="10" applyFont="1" applyAlignment="1" applyProtection="1">
      <alignment horizontal="center"/>
      <protection locked="0"/>
    </xf>
    <xf numFmtId="0" fontId="31" fillId="4" borderId="0" xfId="10" applyFont="1" applyFill="1" applyProtection="1">
      <protection locked="0"/>
    </xf>
    <xf numFmtId="0" fontId="33" fillId="0" borderId="0" xfId="10" applyFont="1" applyAlignment="1" applyProtection="1">
      <alignment horizontal="center" vertical="center"/>
      <protection locked="0"/>
    </xf>
    <xf numFmtId="0" fontId="31" fillId="0" borderId="0" xfId="10" applyFont="1" applyAlignment="1" applyProtection="1">
      <alignment horizontal="center" vertical="center"/>
      <protection locked="0"/>
    </xf>
    <xf numFmtId="0" fontId="31" fillId="4" borderId="0" xfId="10" applyFont="1" applyFill="1" applyAlignment="1" applyProtection="1">
      <alignment horizontal="center"/>
      <protection locked="0"/>
    </xf>
    <xf numFmtId="0" fontId="31" fillId="4" borderId="0" xfId="10" applyFont="1" applyFill="1" applyAlignment="1" applyProtection="1">
      <alignment horizontal="center" vertical="center"/>
      <protection locked="0"/>
    </xf>
    <xf numFmtId="0" fontId="38" fillId="0" borderId="0" xfId="10" applyFont="1" applyAlignment="1" applyProtection="1">
      <alignment horizontal="center"/>
      <protection locked="0"/>
    </xf>
    <xf numFmtId="0" fontId="25" fillId="0" borderId="0" xfId="10" applyAlignment="1" applyProtection="1">
      <alignment horizontal="center"/>
      <protection locked="0"/>
    </xf>
    <xf numFmtId="0" fontId="38" fillId="0" borderId="0" xfId="10" applyFont="1" applyAlignment="1" applyProtection="1">
      <alignment horizontal="center" vertical="center"/>
      <protection locked="0"/>
    </xf>
    <xf numFmtId="166" fontId="38" fillId="0" borderId="0" xfId="10" applyNumberFormat="1" applyFont="1" applyProtection="1">
      <protection locked="0"/>
    </xf>
    <xf numFmtId="166" fontId="35" fillId="5" borderId="0" xfId="10" applyNumberFormat="1" applyFont="1" applyFill="1" applyProtection="1">
      <protection locked="0"/>
    </xf>
    <xf numFmtId="167" fontId="31" fillId="0" borderId="0" xfId="10" applyNumberFormat="1" applyFont="1"/>
    <xf numFmtId="0" fontId="31" fillId="4" borderId="0" xfId="10" applyFont="1" applyFill="1"/>
    <xf numFmtId="166" fontId="31" fillId="4" borderId="0" xfId="10" applyNumberFormat="1" applyFont="1" applyFill="1"/>
    <xf numFmtId="166" fontId="31" fillId="0" borderId="0" xfId="10" applyNumberFormat="1" applyFont="1"/>
    <xf numFmtId="2" fontId="38" fillId="3" borderId="0" xfId="10" applyNumberFormat="1" applyFont="1" applyFill="1" applyProtection="1">
      <protection locked="0"/>
    </xf>
    <xf numFmtId="166" fontId="38" fillId="3" borderId="0" xfId="10" applyNumberFormat="1" applyFont="1" applyFill="1" applyProtection="1">
      <protection locked="0"/>
    </xf>
    <xf numFmtId="166" fontId="38" fillId="0" borderId="0" xfId="10" applyNumberFormat="1" applyFont="1"/>
    <xf numFmtId="167" fontId="38" fillId="0" borderId="0" xfId="10" applyNumberFormat="1" applyFont="1"/>
    <xf numFmtId="166" fontId="31" fillId="5" borderId="0" xfId="10" applyNumberFormat="1" applyFont="1" applyFill="1" applyProtection="1">
      <protection locked="0"/>
    </xf>
    <xf numFmtId="167" fontId="33" fillId="0" borderId="0" xfId="10" applyNumberFormat="1" applyFont="1"/>
    <xf numFmtId="0" fontId="25" fillId="0" borderId="0" xfId="10" applyProtection="1">
      <protection locked="0"/>
    </xf>
    <xf numFmtId="0" fontId="43" fillId="0" borderId="0" xfId="8" applyFont="1" applyFill="1"/>
    <xf numFmtId="0" fontId="37" fillId="0" borderId="0" xfId="0" applyFont="1"/>
    <xf numFmtId="0" fontId="31" fillId="0" borderId="0" xfId="3" applyFont="1"/>
    <xf numFmtId="0" fontId="31" fillId="0" borderId="0" xfId="3" applyFont="1" applyAlignment="1">
      <alignment horizontal="center"/>
    </xf>
    <xf numFmtId="167" fontId="31" fillId="0" borderId="0" xfId="3" applyNumberFormat="1" applyFont="1" applyAlignment="1">
      <alignment horizontal="center"/>
    </xf>
    <xf numFmtId="0" fontId="31" fillId="4" borderId="0" xfId="3" applyFont="1" applyFill="1" applyAlignment="1">
      <alignment horizontal="center"/>
    </xf>
    <xf numFmtId="0" fontId="31" fillId="0" borderId="0" xfId="3" applyFont="1" applyProtection="1">
      <protection locked="0"/>
    </xf>
    <xf numFmtId="0" fontId="31" fillId="0" borderId="0" xfId="0" applyFont="1"/>
    <xf numFmtId="0" fontId="39" fillId="0" borderId="0" xfId="0" applyFont="1"/>
    <xf numFmtId="0" fontId="34" fillId="0" borderId="0" xfId="0" applyFont="1"/>
    <xf numFmtId="165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0" fontId="38" fillId="6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38" fillId="6" borderId="0" xfId="0" applyFont="1" applyFill="1"/>
    <xf numFmtId="0" fontId="39" fillId="0" borderId="0" xfId="0" applyFont="1" applyAlignment="1">
      <alignment horizontal="center" vertical="center"/>
    </xf>
    <xf numFmtId="166" fontId="38" fillId="3" borderId="0" xfId="0" applyNumberFormat="1" applyFont="1" applyFill="1"/>
    <xf numFmtId="167" fontId="38" fillId="2" borderId="0" xfId="0" applyNumberFormat="1" applyFont="1" applyFill="1"/>
    <xf numFmtId="166" fontId="38" fillId="2" borderId="0" xfId="0" applyNumberFormat="1" applyFont="1" applyFill="1"/>
    <xf numFmtId="166" fontId="38" fillId="6" borderId="0" xfId="0" applyNumberFormat="1" applyFont="1" applyFill="1"/>
    <xf numFmtId="167" fontId="38" fillId="6" borderId="0" xfId="0" applyNumberFormat="1" applyFont="1" applyFill="1"/>
    <xf numFmtId="0" fontId="38" fillId="7" borderId="0" xfId="0" applyFont="1" applyFill="1" applyAlignment="1">
      <alignment horizontal="center"/>
    </xf>
    <xf numFmtId="0" fontId="38" fillId="7" borderId="0" xfId="0" applyFont="1" applyFill="1"/>
    <xf numFmtId="167" fontId="35" fillId="7" borderId="0" xfId="0" applyNumberFormat="1" applyFont="1" applyFill="1"/>
    <xf numFmtId="0" fontId="38" fillId="2" borderId="0" xfId="0" applyFont="1" applyFill="1"/>
    <xf numFmtId="0" fontId="31" fillId="0" borderId="0" xfId="0" applyFont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167" fontId="35" fillId="6" borderId="1" xfId="0" applyNumberFormat="1" applyFont="1" applyFill="1" applyBorder="1"/>
    <xf numFmtId="167" fontId="38" fillId="0" borderId="1" xfId="0" applyNumberFormat="1" applyFont="1" applyBorder="1"/>
    <xf numFmtId="0" fontId="38" fillId="6" borderId="1" xfId="0" applyFont="1" applyFill="1" applyBorder="1"/>
    <xf numFmtId="0" fontId="38" fillId="0" borderId="1" xfId="0" applyFont="1" applyBorder="1"/>
    <xf numFmtId="0" fontId="39" fillId="6" borderId="0" xfId="0" applyFont="1" applyFill="1" applyAlignment="1">
      <alignment horizontal="center"/>
    </xf>
    <xf numFmtId="0" fontId="38" fillId="2" borderId="1" xfId="0" applyFont="1" applyFill="1" applyBorder="1"/>
    <xf numFmtId="167" fontId="38" fillId="6" borderId="1" xfId="0" applyNumberFormat="1" applyFont="1" applyFill="1" applyBorder="1"/>
    <xf numFmtId="0" fontId="42" fillId="0" borderId="0" xfId="14" applyFont="1" applyFill="1"/>
    <xf numFmtId="167" fontId="35" fillId="0" borderId="1" xfId="0" applyNumberFormat="1" applyFont="1" applyBorder="1"/>
    <xf numFmtId="167" fontId="35" fillId="0" borderId="3" xfId="0" applyNumberFormat="1" applyFont="1" applyBorder="1"/>
    <xf numFmtId="0" fontId="38" fillId="4" borderId="2" xfId="0" applyFont="1" applyFill="1" applyBorder="1"/>
    <xf numFmtId="0" fontId="31" fillId="4" borderId="0" xfId="3" applyFont="1" applyFill="1"/>
    <xf numFmtId="167" fontId="31" fillId="4" borderId="0" xfId="3" applyNumberFormat="1" applyFont="1" applyFill="1" applyAlignment="1">
      <alignment horizontal="center"/>
    </xf>
    <xf numFmtId="0" fontId="33" fillId="6" borderId="0" xfId="10" applyFont="1" applyFill="1" applyProtection="1">
      <protection locked="0"/>
    </xf>
    <xf numFmtId="0" fontId="33" fillId="6" borderId="0" xfId="10" applyFont="1" applyFill="1" applyAlignment="1" applyProtection="1">
      <alignment horizontal="center" vertical="center"/>
      <protection locked="0"/>
    </xf>
    <xf numFmtId="167" fontId="33" fillId="6" borderId="0" xfId="10" applyNumberFormat="1" applyFont="1" applyFill="1"/>
    <xf numFmtId="0" fontId="33" fillId="0" borderId="2" xfId="3" applyFont="1" applyBorder="1" applyAlignment="1">
      <alignment horizontal="center"/>
    </xf>
    <xf numFmtId="166" fontId="31" fillId="5" borderId="1" xfId="0" applyNumberFormat="1" applyFont="1" applyFill="1" applyBorder="1" applyProtection="1">
      <protection locked="0"/>
    </xf>
    <xf numFmtId="167" fontId="31" fillId="0" borderId="1" xfId="0" applyNumberFormat="1" applyFont="1" applyBorder="1"/>
    <xf numFmtId="0" fontId="31" fillId="0" borderId="1" xfId="0" applyFont="1" applyBorder="1" applyAlignment="1">
      <alignment horizontal="center" vertical="center"/>
    </xf>
    <xf numFmtId="166" fontId="35" fillId="5" borderId="0" xfId="0" applyNumberFormat="1" applyFont="1" applyFill="1"/>
    <xf numFmtId="0" fontId="33" fillId="0" borderId="0" xfId="0" applyFont="1" applyAlignment="1" applyProtection="1">
      <alignment horizontal="center"/>
      <protection locked="0"/>
    </xf>
    <xf numFmtId="0" fontId="31" fillId="0" borderId="0" xfId="0" applyFont="1" applyAlignment="1">
      <alignment horizontal="right"/>
    </xf>
    <xf numFmtId="0" fontId="33" fillId="0" borderId="0" xfId="0" applyFont="1"/>
    <xf numFmtId="0" fontId="33" fillId="0" borderId="0" xfId="0" applyFont="1" applyAlignment="1">
      <alignment horizontal="right"/>
    </xf>
    <xf numFmtId="0" fontId="31" fillId="0" borderId="1" xfId="0" applyFont="1" applyBorder="1" applyAlignment="1">
      <alignment horizontal="left"/>
    </xf>
    <xf numFmtId="0" fontId="31" fillId="4" borderId="1" xfId="0" applyFont="1" applyFill="1" applyBorder="1" applyAlignment="1">
      <alignment horizontal="center"/>
    </xf>
    <xf numFmtId="0" fontId="0" fillId="0" borderId="1" xfId="0" applyBorder="1"/>
    <xf numFmtId="0" fontId="31" fillId="4" borderId="1" xfId="0" applyFont="1" applyFill="1" applyBorder="1"/>
    <xf numFmtId="15" fontId="37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3" fillId="13" borderId="0" xfId="0" applyFont="1" applyFill="1"/>
    <xf numFmtId="0" fontId="4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1" fillId="0" borderId="0" xfId="0" applyFont="1" applyAlignment="1">
      <alignment horizontal="center" vertical="center"/>
    </xf>
    <xf numFmtId="166" fontId="35" fillId="0" borderId="0" xfId="0" applyNumberFormat="1" applyFont="1"/>
    <xf numFmtId="0" fontId="34" fillId="14" borderId="0" xfId="0" applyFont="1" applyFill="1"/>
    <xf numFmtId="0" fontId="31" fillId="13" borderId="0" xfId="0" applyFont="1" applyFill="1"/>
    <xf numFmtId="0" fontId="31" fillId="2" borderId="0" xfId="0" applyFont="1" applyFill="1" applyAlignment="1">
      <alignment horizontal="center"/>
    </xf>
    <xf numFmtId="166" fontId="31" fillId="3" borderId="0" xfId="0" applyNumberFormat="1" applyFont="1" applyFill="1"/>
    <xf numFmtId="0" fontId="31" fillId="14" borderId="0" xfId="0" applyFont="1" applyFill="1"/>
    <xf numFmtId="167" fontId="33" fillId="14" borderId="0" xfId="0" applyNumberFormat="1" applyFont="1" applyFill="1" applyAlignment="1">
      <alignment horizontal="left"/>
    </xf>
    <xf numFmtId="0" fontId="31" fillId="4" borderId="0" xfId="0" applyFont="1" applyFill="1" applyAlignment="1">
      <alignment horizontal="center"/>
    </xf>
    <xf numFmtId="167" fontId="31" fillId="0" borderId="1" xfId="0" applyNumberFormat="1" applyFont="1" applyBorder="1" applyAlignment="1">
      <alignment horizontal="left"/>
    </xf>
    <xf numFmtId="166" fontId="31" fillId="5" borderId="0" xfId="0" applyNumberFormat="1" applyFont="1" applyFill="1"/>
    <xf numFmtId="167" fontId="31" fillId="3" borderId="0" xfId="0" applyNumberFormat="1" applyFont="1" applyFill="1" applyAlignment="1">
      <alignment horizontal="left"/>
    </xf>
    <xf numFmtId="167" fontId="31" fillId="5" borderId="0" xfId="0" applyNumberFormat="1" applyFont="1" applyFill="1" applyAlignment="1">
      <alignment horizontal="left"/>
    </xf>
    <xf numFmtId="168" fontId="31" fillId="0" borderId="0" xfId="0" applyNumberFormat="1" applyFont="1" applyAlignment="1">
      <alignment horizontal="left"/>
    </xf>
    <xf numFmtId="167" fontId="33" fillId="0" borderId="0" xfId="0" applyNumberFormat="1" applyFont="1" applyAlignment="1" applyProtection="1">
      <alignment horizontal="center"/>
      <protection locked="0"/>
    </xf>
    <xf numFmtId="167" fontId="33" fillId="0" borderId="0" xfId="0" applyNumberFormat="1" applyFont="1" applyAlignment="1" applyProtection="1">
      <alignment horizontal="center" vertical="center"/>
      <protection locked="0"/>
    </xf>
    <xf numFmtId="164" fontId="31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right"/>
    </xf>
    <xf numFmtId="0" fontId="24" fillId="12" borderId="0" xfId="14"/>
    <xf numFmtId="0" fontId="42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/>
    </xf>
    <xf numFmtId="0" fontId="44" fillId="4" borderId="0" xfId="4" applyFont="1" applyFill="1" applyAlignment="1">
      <alignment horizontal="left"/>
    </xf>
    <xf numFmtId="167" fontId="33" fillId="0" borderId="0" xfId="0" applyNumberFormat="1" applyFont="1"/>
    <xf numFmtId="166" fontId="35" fillId="5" borderId="1" xfId="0" applyNumberFormat="1" applyFont="1" applyFill="1" applyBorder="1"/>
    <xf numFmtId="166" fontId="35" fillId="0" borderId="1" xfId="0" applyNumberFormat="1" applyFont="1" applyBorder="1"/>
    <xf numFmtId="0" fontId="33" fillId="0" borderId="0" xfId="0" applyFont="1" applyAlignment="1">
      <alignment horizontal="center" vertical="center"/>
    </xf>
    <xf numFmtId="0" fontId="24" fillId="0" borderId="0" xfId="14" applyFill="1"/>
    <xf numFmtId="0" fontId="24" fillId="4" borderId="0" xfId="14" applyFill="1"/>
    <xf numFmtId="0" fontId="42" fillId="0" borderId="1" xfId="14" applyFont="1" applyFill="1" applyBorder="1" applyAlignment="1">
      <alignment horizontal="center"/>
    </xf>
    <xf numFmtId="0" fontId="42" fillId="4" borderId="1" xfId="14" applyFont="1" applyFill="1" applyBorder="1" applyAlignment="1">
      <alignment horizontal="center"/>
    </xf>
    <xf numFmtId="167" fontId="0" fillId="0" borderId="0" xfId="0" applyNumberFormat="1"/>
    <xf numFmtId="0" fontId="60" fillId="0" borderId="0" xfId="0" applyFont="1"/>
    <xf numFmtId="0" fontId="33" fillId="0" borderId="1" xfId="0" applyFont="1" applyBorder="1" applyAlignment="1">
      <alignment horizontal="left" vertical="center"/>
    </xf>
    <xf numFmtId="167" fontId="33" fillId="0" borderId="0" xfId="0" applyNumberFormat="1" applyFont="1" applyAlignment="1">
      <alignment horizontal="right"/>
    </xf>
    <xf numFmtId="167" fontId="31" fillId="14" borderId="0" xfId="0" applyNumberFormat="1" applyFont="1" applyFill="1" applyAlignment="1">
      <alignment horizontal="left"/>
    </xf>
    <xf numFmtId="0" fontId="33" fillId="0" borderId="1" xfId="0" applyFont="1" applyBorder="1" applyAlignment="1">
      <alignment horizontal="left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/>
      <protection locked="0"/>
    </xf>
    <xf numFmtId="0" fontId="31" fillId="4" borderId="1" xfId="0" applyFont="1" applyFill="1" applyBorder="1" applyAlignment="1" applyProtection="1">
      <alignment horizont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Protection="1">
      <protection locked="0"/>
    </xf>
    <xf numFmtId="0" fontId="31" fillId="0" borderId="1" xfId="0" applyFont="1" applyBorder="1" applyProtection="1">
      <protection locked="0"/>
    </xf>
    <xf numFmtId="0" fontId="33" fillId="0" borderId="1" xfId="0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8" fillId="42" borderId="0" xfId="0" applyFont="1" applyFill="1" applyProtection="1">
      <protection locked="0"/>
    </xf>
    <xf numFmtId="0" fontId="38" fillId="0" borderId="3" xfId="0" applyFont="1" applyBorder="1"/>
    <xf numFmtId="0" fontId="31" fillId="0" borderId="0" xfId="10" applyFont="1" applyAlignment="1" applyProtection="1">
      <alignment horizontal="left"/>
      <protection locked="0"/>
    </xf>
    <xf numFmtId="0" fontId="33" fillId="14" borderId="0" xfId="0" applyFont="1" applyFill="1"/>
    <xf numFmtId="0" fontId="33" fillId="0" borderId="2" xfId="10" applyFont="1" applyBorder="1" applyProtection="1">
      <protection locked="0"/>
    </xf>
    <xf numFmtId="0" fontId="33" fillId="0" borderId="2" xfId="10" applyFont="1" applyBorder="1" applyAlignment="1" applyProtection="1">
      <alignment horizontal="center" vertical="center"/>
      <protection locked="0"/>
    </xf>
    <xf numFmtId="167" fontId="31" fillId="0" borderId="2" xfId="10" applyNumberFormat="1" applyFont="1" applyBorder="1"/>
    <xf numFmtId="0" fontId="33" fillId="0" borderId="2" xfId="3" applyFont="1" applyBorder="1"/>
    <xf numFmtId="0" fontId="38" fillId="0" borderId="0" xfId="15" applyFont="1"/>
    <xf numFmtId="0" fontId="39" fillId="0" borderId="1" xfId="0" applyFont="1" applyBorder="1" applyAlignment="1">
      <alignment horizontal="center"/>
    </xf>
    <xf numFmtId="0" fontId="39" fillId="0" borderId="2" xfId="0" applyFont="1" applyBorder="1"/>
    <xf numFmtId="167" fontId="62" fillId="0" borderId="1" xfId="0" applyNumberFormat="1" applyFont="1" applyBorder="1"/>
    <xf numFmtId="167" fontId="31" fillId="0" borderId="0" xfId="0" applyNumberFormat="1" applyFont="1" applyAlignment="1">
      <alignment horizontal="right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166" fontId="38" fillId="3" borderId="1" xfId="0" applyNumberFormat="1" applyFont="1" applyFill="1" applyBorder="1"/>
    <xf numFmtId="166" fontId="38" fillId="6" borderId="1" xfId="0" applyNumberFormat="1" applyFont="1" applyFill="1" applyBorder="1"/>
    <xf numFmtId="0" fontId="10" fillId="0" borderId="0" xfId="0" applyFont="1"/>
    <xf numFmtId="2" fontId="38" fillId="0" borderId="1" xfId="0" applyNumberFormat="1" applyFont="1" applyBorder="1"/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42" fillId="0" borderId="0" xfId="14" applyFont="1" applyFill="1" applyAlignment="1">
      <alignment horizontal="center"/>
    </xf>
    <xf numFmtId="0" fontId="29" fillId="0" borderId="0" xfId="3" applyFont="1" applyAlignment="1" applyProtection="1">
      <alignment horizontal="center" vertical="center"/>
      <protection locked="0"/>
    </xf>
    <xf numFmtId="167" fontId="38" fillId="3" borderId="1" xfId="0" applyNumberFormat="1" applyFont="1" applyFill="1" applyBorder="1"/>
    <xf numFmtId="0" fontId="65" fillId="0" borderId="0" xfId="0" applyFont="1"/>
    <xf numFmtId="0" fontId="30" fillId="0" borderId="0" xfId="92" applyProtection="1">
      <protection locked="0"/>
    </xf>
    <xf numFmtId="0" fontId="33" fillId="0" borderId="0" xfId="92" applyFont="1" applyProtection="1">
      <protection locked="0"/>
    </xf>
    <xf numFmtId="0" fontId="31" fillId="0" borderId="0" xfId="92" applyFont="1" applyProtection="1">
      <protection locked="0"/>
    </xf>
    <xf numFmtId="0" fontId="30" fillId="0" borderId="0" xfId="92" applyAlignment="1" applyProtection="1">
      <alignment horizontal="center"/>
      <protection locked="0"/>
    </xf>
    <xf numFmtId="0" fontId="29" fillId="0" borderId="0" xfId="92" applyFont="1" applyAlignment="1" applyProtection="1">
      <alignment horizontal="left"/>
      <protection locked="0"/>
    </xf>
    <xf numFmtId="0" fontId="30" fillId="4" borderId="0" xfId="92" applyFill="1" applyAlignment="1" applyProtection="1">
      <alignment horizontal="center"/>
      <protection locked="0"/>
    </xf>
    <xf numFmtId="0" fontId="29" fillId="0" borderId="0" xfId="92" applyFont="1" applyProtection="1">
      <protection locked="0"/>
    </xf>
    <xf numFmtId="0" fontId="29" fillId="4" borderId="0" xfId="92" applyFont="1" applyFill="1" applyProtection="1">
      <protection locked="0"/>
    </xf>
    <xf numFmtId="0" fontId="29" fillId="0" borderId="0" xfId="92" applyFont="1" applyAlignment="1" applyProtection="1">
      <alignment horizontal="right"/>
      <protection locked="0"/>
    </xf>
    <xf numFmtId="0" fontId="30" fillId="4" borderId="0" xfId="92" applyFill="1" applyProtection="1">
      <protection locked="0"/>
    </xf>
    <xf numFmtId="167" fontId="30" fillId="0" borderId="0" xfId="92" applyNumberFormat="1"/>
    <xf numFmtId="167" fontId="30" fillId="4" borderId="0" xfId="92" applyNumberFormat="1" applyFill="1"/>
    <xf numFmtId="166" fontId="30" fillId="5" borderId="0" xfId="92" applyNumberFormat="1" applyFill="1" applyProtection="1">
      <protection locked="0"/>
    </xf>
    <xf numFmtId="0" fontId="30" fillId="4" borderId="0" xfId="92" applyFill="1"/>
    <xf numFmtId="0" fontId="31" fillId="0" borderId="0" xfId="15" applyFont="1"/>
    <xf numFmtId="164" fontId="31" fillId="0" borderId="0" xfId="15" applyNumberFormat="1" applyFont="1" applyAlignment="1">
      <alignment horizontal="right"/>
    </xf>
    <xf numFmtId="165" fontId="31" fillId="0" borderId="0" xfId="15" applyNumberFormat="1" applyFont="1" applyAlignment="1">
      <alignment horizontal="right"/>
    </xf>
    <xf numFmtId="0" fontId="33" fillId="0" borderId="0" xfId="15" applyFont="1"/>
    <xf numFmtId="0" fontId="31" fillId="0" borderId="0" xfId="15" applyFont="1" applyAlignment="1">
      <alignment horizontal="center"/>
    </xf>
    <xf numFmtId="0" fontId="33" fillId="0" borderId="0" xfId="15" applyFont="1" applyAlignment="1">
      <alignment horizontal="left" vertical="center"/>
    </xf>
    <xf numFmtId="0" fontId="33" fillId="0" borderId="1" xfId="15" applyFont="1" applyBorder="1" applyAlignment="1">
      <alignment horizontal="left" vertical="center"/>
    </xf>
    <xf numFmtId="0" fontId="33" fillId="0" borderId="0" xfId="15" applyFont="1" applyAlignment="1">
      <alignment horizontal="center" vertical="center"/>
    </xf>
    <xf numFmtId="167" fontId="31" fillId="0" borderId="0" xfId="15" applyNumberFormat="1" applyFont="1" applyAlignment="1">
      <alignment horizontal="left"/>
    </xf>
    <xf numFmtId="167" fontId="33" fillId="0" borderId="0" xfId="15" applyNumberFormat="1" applyFont="1" applyAlignment="1">
      <alignment horizontal="left"/>
    </xf>
    <xf numFmtId="0" fontId="8" fillId="0" borderId="0" xfId="88" applyFont="1"/>
    <xf numFmtId="0" fontId="61" fillId="0" borderId="0" xfId="0" applyFont="1"/>
    <xf numFmtId="0" fontId="61" fillId="0" borderId="0" xfId="0" applyFont="1" applyAlignment="1">
      <alignment wrapText="1"/>
    </xf>
    <xf numFmtId="0" fontId="66" fillId="0" borderId="0" xfId="0" applyFont="1" applyAlignment="1">
      <alignment wrapText="1"/>
    </xf>
    <xf numFmtId="0" fontId="67" fillId="0" borderId="0" xfId="0" applyFont="1" applyAlignment="1">
      <alignment wrapText="1"/>
    </xf>
    <xf numFmtId="0" fontId="69" fillId="0" borderId="0" xfId="0" applyFont="1"/>
    <xf numFmtId="0" fontId="31" fillId="0" borderId="13" xfId="0" applyFont="1" applyBorder="1" applyAlignment="1">
      <alignment horizontal="center"/>
    </xf>
    <xf numFmtId="0" fontId="71" fillId="0" borderId="0" xfId="0" applyFont="1"/>
    <xf numFmtId="0" fontId="70" fillId="0" borderId="0" xfId="0" applyFont="1"/>
    <xf numFmtId="0" fontId="72" fillId="0" borderId="0" xfId="0" applyFont="1"/>
    <xf numFmtId="167" fontId="71" fillId="0" borderId="0" xfId="0" applyNumberFormat="1" applyFont="1"/>
    <xf numFmtId="0" fontId="73" fillId="12" borderId="0" xfId="14" applyFont="1"/>
    <xf numFmtId="0" fontId="73" fillId="0" borderId="0" xfId="14" applyFont="1" applyFill="1"/>
    <xf numFmtId="0" fontId="72" fillId="0" borderId="0" xfId="0" applyFont="1" applyAlignment="1">
      <alignment horizontal="left"/>
    </xf>
    <xf numFmtId="0" fontId="71" fillId="41" borderId="0" xfId="0" applyFont="1" applyFill="1"/>
    <xf numFmtId="0" fontId="74" fillId="0" borderId="0" xfId="0" applyFont="1" applyProtection="1">
      <protection locked="0"/>
    </xf>
    <xf numFmtId="0" fontId="75" fillId="0" borderId="0" xfId="0" applyFont="1"/>
    <xf numFmtId="0" fontId="6" fillId="0" borderId="0" xfId="154"/>
    <xf numFmtId="167" fontId="30" fillId="0" borderId="0" xfId="92" applyNumberFormat="1" applyAlignment="1">
      <alignment horizontal="right"/>
    </xf>
    <xf numFmtId="166" fontId="6" fillId="5" borderId="0" xfId="154" applyNumberFormat="1" applyFill="1" applyProtection="1">
      <protection locked="0"/>
    </xf>
    <xf numFmtId="166" fontId="6" fillId="0" borderId="0" xfId="154" applyNumberFormat="1" applyProtection="1">
      <protection locked="0"/>
    </xf>
    <xf numFmtId="0" fontId="38" fillId="0" borderId="0" xfId="154" applyFont="1" applyAlignment="1" applyProtection="1">
      <alignment horizontal="center"/>
      <protection locked="0"/>
    </xf>
    <xf numFmtId="0" fontId="39" fillId="0" borderId="0" xfId="154" applyFont="1" applyAlignment="1" applyProtection="1">
      <alignment horizontal="center"/>
      <protection locked="0"/>
    </xf>
    <xf numFmtId="0" fontId="38" fillId="0" borderId="0" xfId="154" applyFont="1" applyProtection="1">
      <protection locked="0"/>
    </xf>
    <xf numFmtId="0" fontId="39" fillId="0" borderId="0" xfId="154" applyFont="1" applyProtection="1">
      <protection locked="0"/>
    </xf>
    <xf numFmtId="0" fontId="61" fillId="0" borderId="0" xfId="154" applyFont="1"/>
    <xf numFmtId="0" fontId="37" fillId="0" borderId="0" xfId="154" applyFont="1" applyProtection="1">
      <protection locked="0"/>
    </xf>
    <xf numFmtId="0" fontId="38" fillId="0" borderId="0" xfId="154" applyFont="1"/>
    <xf numFmtId="0" fontId="45" fillId="0" borderId="0" xfId="154" applyFont="1"/>
    <xf numFmtId="0" fontId="34" fillId="0" borderId="0" xfId="154" applyFont="1"/>
    <xf numFmtId="0" fontId="76" fillId="0" borderId="0" xfId="0" applyFont="1"/>
    <xf numFmtId="167" fontId="30" fillId="43" borderId="0" xfId="92" applyNumberFormat="1" applyFill="1"/>
    <xf numFmtId="0" fontId="29" fillId="0" borderId="2" xfId="92" applyFont="1" applyBorder="1" applyAlignment="1" applyProtection="1">
      <alignment horizontal="right"/>
      <protection locked="0"/>
    </xf>
    <xf numFmtId="0" fontId="6" fillId="0" borderId="0" xfId="154" applyAlignment="1">
      <alignment horizontal="center"/>
    </xf>
    <xf numFmtId="0" fontId="31" fillId="4" borderId="0" xfId="154" applyFont="1" applyFill="1" applyProtection="1">
      <protection locked="0"/>
    </xf>
    <xf numFmtId="166" fontId="61" fillId="4" borderId="0" xfId="154" applyNumberFormat="1" applyFont="1" applyFill="1" applyProtection="1">
      <protection locked="0"/>
    </xf>
    <xf numFmtId="167" fontId="31" fillId="4" borderId="0" xfId="154" applyNumberFormat="1" applyFont="1" applyFill="1"/>
    <xf numFmtId="166" fontId="31" fillId="4" borderId="0" xfId="154" applyNumberFormat="1" applyFont="1" applyFill="1" applyProtection="1">
      <protection locked="0"/>
    </xf>
    <xf numFmtId="0" fontId="31" fillId="4" borderId="0" xfId="154" applyFont="1" applyFill="1"/>
    <xf numFmtId="0" fontId="31" fillId="4" borderId="2" xfId="154" applyFont="1" applyFill="1" applyBorder="1" applyAlignment="1">
      <alignment horizontal="right"/>
    </xf>
    <xf numFmtId="166" fontId="6" fillId="5" borderId="1" xfId="154" applyNumberFormat="1" applyFill="1" applyBorder="1" applyProtection="1">
      <protection locked="0"/>
    </xf>
    <xf numFmtId="167" fontId="30" fillId="0" borderId="1" xfId="92" applyNumberFormat="1" applyBorder="1"/>
    <xf numFmtId="167" fontId="6" fillId="0" borderId="0" xfId="154" applyNumberFormat="1"/>
    <xf numFmtId="167" fontId="30" fillId="4" borderId="1" xfId="92" applyNumberFormat="1" applyFill="1" applyBorder="1"/>
    <xf numFmtId="166" fontId="30" fillId="5" borderId="1" xfId="92" applyNumberFormat="1" applyFill="1" applyBorder="1" applyProtection="1">
      <protection locked="0"/>
    </xf>
    <xf numFmtId="0" fontId="30" fillId="4" borderId="1" xfId="92" applyFill="1" applyBorder="1"/>
    <xf numFmtId="167" fontId="30" fillId="0" borderId="3" xfId="92" applyNumberFormat="1" applyBorder="1" applyAlignment="1">
      <alignment horizontal="right"/>
    </xf>
    <xf numFmtId="0" fontId="30" fillId="0" borderId="1" xfId="92" applyBorder="1" applyProtection="1">
      <protection locked="0"/>
    </xf>
    <xf numFmtId="0" fontId="31" fillId="0" borderId="13" xfId="0" applyFont="1" applyBorder="1"/>
    <xf numFmtId="0" fontId="31" fillId="44" borderId="1" xfId="0" applyFont="1" applyFill="1" applyBorder="1"/>
    <xf numFmtId="0" fontId="38" fillId="45" borderId="0" xfId="0" applyFont="1" applyFill="1"/>
    <xf numFmtId="0" fontId="39" fillId="45" borderId="0" xfId="0" applyFont="1" applyFill="1" applyAlignment="1">
      <alignment horizontal="center"/>
    </xf>
    <xf numFmtId="0" fontId="38" fillId="45" borderId="1" xfId="0" applyFont="1" applyFill="1" applyBorder="1"/>
    <xf numFmtId="0" fontId="31" fillId="0" borderId="13" xfId="0" applyFont="1" applyBorder="1" applyAlignment="1">
      <alignment horizontal="center" vertical="center"/>
    </xf>
    <xf numFmtId="0" fontId="34" fillId="0" borderId="0" xfId="155" applyFont="1"/>
    <xf numFmtId="0" fontId="5" fillId="0" borderId="0" xfId="155"/>
    <xf numFmtId="0" fontId="38" fillId="0" borderId="0" xfId="155" applyFont="1"/>
    <xf numFmtId="0" fontId="45" fillId="0" borderId="0" xfId="155" applyFont="1"/>
    <xf numFmtId="0" fontId="37" fillId="0" borderId="0" xfId="155" applyFont="1" applyProtection="1">
      <protection locked="0"/>
    </xf>
    <xf numFmtId="0" fontId="39" fillId="0" borderId="0" xfId="155" applyFont="1" applyProtection="1">
      <protection locked="0"/>
    </xf>
    <xf numFmtId="0" fontId="38" fillId="0" borderId="0" xfId="155" applyFont="1" applyProtection="1">
      <protection locked="0"/>
    </xf>
    <xf numFmtId="0" fontId="30" fillId="46" borderId="0" xfId="92" applyFill="1" applyAlignment="1" applyProtection="1">
      <alignment horizontal="center"/>
      <protection locked="0"/>
    </xf>
    <xf numFmtId="0" fontId="38" fillId="0" borderId="0" xfId="155" applyFont="1" applyAlignment="1" applyProtection="1">
      <alignment horizontal="center"/>
      <protection locked="0"/>
    </xf>
    <xf numFmtId="0" fontId="39" fillId="0" borderId="0" xfId="155" applyFont="1" applyAlignment="1" applyProtection="1">
      <alignment horizontal="center"/>
      <protection locked="0"/>
    </xf>
    <xf numFmtId="0" fontId="30" fillId="46" borderId="0" xfId="92" applyFill="1" applyProtection="1">
      <protection locked="0"/>
    </xf>
    <xf numFmtId="0" fontId="31" fillId="46" borderId="0" xfId="155" applyFont="1" applyFill="1" applyProtection="1">
      <protection locked="0"/>
    </xf>
    <xf numFmtId="0" fontId="5" fillId="0" borderId="0" xfId="15" applyFont="1"/>
    <xf numFmtId="0" fontId="5" fillId="4" borderId="0" xfId="155" applyFill="1" applyProtection="1">
      <protection locked="0"/>
    </xf>
    <xf numFmtId="166" fontId="61" fillId="4" borderId="0" xfId="155" applyNumberFormat="1" applyFont="1" applyFill="1" applyProtection="1">
      <protection locked="0"/>
    </xf>
    <xf numFmtId="167" fontId="31" fillId="4" borderId="0" xfId="155" applyNumberFormat="1" applyFont="1" applyFill="1"/>
    <xf numFmtId="166" fontId="31" fillId="4" borderId="0" xfId="155" applyNumberFormat="1" applyFont="1" applyFill="1" applyProtection="1">
      <protection locked="0"/>
    </xf>
    <xf numFmtId="0" fontId="31" fillId="4" borderId="0" xfId="155" applyFont="1" applyFill="1"/>
    <xf numFmtId="0" fontId="31" fillId="4" borderId="14" xfId="155" applyFont="1" applyFill="1" applyBorder="1"/>
    <xf numFmtId="0" fontId="5" fillId="0" borderId="1" xfId="15" applyFont="1" applyBorder="1"/>
    <xf numFmtId="0" fontId="5" fillId="0" borderId="1" xfId="155" applyBorder="1"/>
    <xf numFmtId="0" fontId="30" fillId="46" borderId="1" xfId="92" applyFill="1" applyBorder="1" applyProtection="1">
      <protection locked="0"/>
    </xf>
    <xf numFmtId="166" fontId="5" fillId="5" borderId="1" xfId="155" applyNumberFormat="1" applyFill="1" applyBorder="1" applyProtection="1">
      <protection locked="0"/>
    </xf>
    <xf numFmtId="167" fontId="31" fillId="0" borderId="1" xfId="155" applyNumberFormat="1" applyFont="1" applyBorder="1"/>
    <xf numFmtId="167" fontId="5" fillId="0" borderId="0" xfId="155" applyNumberFormat="1"/>
    <xf numFmtId="0" fontId="30" fillId="46" borderId="1" xfId="92" applyFill="1" applyBorder="1" applyAlignment="1" applyProtection="1">
      <alignment horizontal="center"/>
      <protection locked="0"/>
    </xf>
    <xf numFmtId="167" fontId="31" fillId="0" borderId="3" xfId="155" applyNumberFormat="1" applyFont="1" applyBorder="1"/>
    <xf numFmtId="0" fontId="45" fillId="0" borderId="0" xfId="0" applyFont="1" applyProtection="1">
      <protection locked="0"/>
    </xf>
    <xf numFmtId="0" fontId="45" fillId="0" borderId="0" xfId="0" applyFont="1"/>
    <xf numFmtId="0" fontId="45" fillId="0" borderId="0" xfId="0" applyFont="1" applyAlignment="1">
      <alignment horizontal="right"/>
    </xf>
    <xf numFmtId="0" fontId="77" fillId="0" borderId="0" xfId="10" applyFont="1" applyProtection="1">
      <protection locked="0"/>
    </xf>
    <xf numFmtId="0" fontId="77" fillId="0" borderId="0" xfId="0" applyFont="1"/>
    <xf numFmtId="167" fontId="45" fillId="0" borderId="0" xfId="0" applyNumberFormat="1" applyFont="1"/>
    <xf numFmtId="164" fontId="45" fillId="0" borderId="0" xfId="0" applyNumberFormat="1" applyFont="1" applyAlignment="1">
      <alignment horizontal="right"/>
    </xf>
    <xf numFmtId="165" fontId="45" fillId="0" borderId="0" xfId="0" applyNumberFormat="1" applyFont="1" applyAlignment="1">
      <alignment horizontal="right"/>
    </xf>
    <xf numFmtId="0" fontId="78" fillId="0" borderId="0" xfId="0" applyFont="1"/>
    <xf numFmtId="0" fontId="45" fillId="0" borderId="0" xfId="0" applyFont="1" applyAlignment="1">
      <alignment horizontal="left"/>
    </xf>
    <xf numFmtId="0" fontId="45" fillId="6" borderId="0" xfId="0" applyFont="1" applyFill="1"/>
    <xf numFmtId="0" fontId="34" fillId="13" borderId="0" xfId="0" applyFont="1" applyFill="1"/>
    <xf numFmtId="0" fontId="45" fillId="13" borderId="0" xfId="0" applyFont="1" applyFill="1"/>
    <xf numFmtId="167" fontId="34" fillId="14" borderId="0" xfId="0" applyNumberFormat="1" applyFont="1" applyFill="1"/>
    <xf numFmtId="167" fontId="45" fillId="14" borderId="0" xfId="0" applyNumberFormat="1" applyFont="1" applyFill="1"/>
    <xf numFmtId="0" fontId="45" fillId="14" borderId="0" xfId="0" applyFont="1" applyFill="1"/>
    <xf numFmtId="0" fontId="34" fillId="0" borderId="0" xfId="0" applyFont="1" applyAlignment="1">
      <alignment horizontal="left"/>
    </xf>
    <xf numFmtId="167" fontId="34" fillId="0" borderId="0" xfId="0" applyNumberFormat="1" applyFont="1"/>
    <xf numFmtId="0" fontId="44" fillId="6" borderId="0" xfId="14" applyFont="1" applyFill="1"/>
    <xf numFmtId="166" fontId="4" fillId="5" borderId="0" xfId="154" applyNumberFormat="1" applyFont="1" applyFill="1" applyProtection="1">
      <protection locked="0"/>
    </xf>
    <xf numFmtId="0" fontId="68" fillId="0" borderId="0" xfId="0" applyFont="1"/>
    <xf numFmtId="0" fontId="74" fillId="0" borderId="0" xfId="0" applyFont="1" applyAlignment="1">
      <alignment wrapText="1"/>
    </xf>
    <xf numFmtId="0" fontId="3" fillId="0" borderId="1" xfId="155" applyFont="1" applyBorder="1"/>
    <xf numFmtId="0" fontId="78" fillId="0" borderId="0" xfId="0" applyFont="1" applyAlignment="1">
      <alignment horizontal="left"/>
    </xf>
    <xf numFmtId="0" fontId="31" fillId="4" borderId="0" xfId="15" applyFont="1" applyFill="1"/>
    <xf numFmtId="0" fontId="39" fillId="0" borderId="0" xfId="10" applyFont="1" applyProtection="1">
      <protection locked="0"/>
    </xf>
    <xf numFmtId="0" fontId="2" fillId="0" borderId="0" xfId="10" applyFont="1" applyAlignment="1" applyProtection="1">
      <alignment horizontal="left"/>
      <protection locked="0"/>
    </xf>
    <xf numFmtId="0" fontId="42" fillId="8" borderId="0" xfId="8" applyFont="1"/>
    <xf numFmtId="0" fontId="42" fillId="11" borderId="0" xfId="133" applyFont="1"/>
    <xf numFmtId="0" fontId="42" fillId="9" borderId="0" xfId="12" applyFont="1"/>
    <xf numFmtId="0" fontId="33" fillId="0" borderId="0" xfId="3" applyFont="1"/>
    <xf numFmtId="0" fontId="39" fillId="0" borderId="0" xfId="3" applyFont="1"/>
    <xf numFmtId="0" fontId="33" fillId="0" borderId="0" xfId="3" applyFont="1" applyAlignment="1">
      <alignment horizontal="left"/>
    </xf>
    <xf numFmtId="0" fontId="33" fillId="0" borderId="0" xfId="15" applyFont="1" applyAlignment="1">
      <alignment horizontal="center"/>
    </xf>
    <xf numFmtId="0" fontId="31" fillId="4" borderId="0" xfId="15" applyFont="1" applyFill="1" applyAlignment="1">
      <alignment horizontal="center" vertical="center"/>
    </xf>
    <xf numFmtId="0" fontId="31" fillId="0" borderId="0" xfId="15" applyFont="1" applyAlignment="1">
      <alignment horizontal="center" vertical="center"/>
    </xf>
    <xf numFmtId="0" fontId="33" fillId="0" borderId="0" xfId="15" applyFont="1" applyAlignment="1">
      <alignment horizontal="left"/>
    </xf>
    <xf numFmtId="0" fontId="31" fillId="0" borderId="0" xfId="15" applyFont="1" applyAlignment="1">
      <alignment horizontal="left"/>
    </xf>
    <xf numFmtId="0" fontId="31" fillId="0" borderId="1" xfId="15" applyFont="1" applyBorder="1" applyAlignment="1">
      <alignment horizontal="center"/>
    </xf>
    <xf numFmtId="0" fontId="76" fillId="0" borderId="1" xfId="0" applyFont="1" applyBorder="1" applyAlignment="1">
      <alignment horizontal="center"/>
    </xf>
    <xf numFmtId="0" fontId="38" fillId="0" borderId="1" xfId="15" applyFont="1" applyBorder="1" applyAlignment="1">
      <alignment horizontal="center"/>
    </xf>
    <xf numFmtId="0" fontId="2" fillId="0" borderId="1" xfId="15" applyFont="1" applyBorder="1" applyAlignment="1">
      <alignment horizontal="center"/>
    </xf>
    <xf numFmtId="0" fontId="33" fillId="0" borderId="1" xfId="15" applyFont="1" applyBorder="1" applyAlignment="1">
      <alignment horizontal="center"/>
    </xf>
    <xf numFmtId="0" fontId="31" fillId="4" borderId="0" xfId="15" applyFont="1" applyFill="1" applyAlignment="1">
      <alignment horizontal="center"/>
    </xf>
    <xf numFmtId="0" fontId="31" fillId="4" borderId="1" xfId="15" applyFont="1" applyFill="1" applyBorder="1" applyAlignment="1">
      <alignment horizontal="center" vertical="center"/>
    </xf>
    <xf numFmtId="0" fontId="39" fillId="0" borderId="1" xfId="15" applyFont="1" applyBorder="1" applyAlignment="1">
      <alignment horizontal="center" vertical="center"/>
    </xf>
    <xf numFmtId="0" fontId="33" fillId="0" borderId="1" xfId="15" applyFont="1" applyBorder="1" applyAlignment="1">
      <alignment horizontal="center" vertical="center"/>
    </xf>
    <xf numFmtId="0" fontId="31" fillId="0" borderId="1" xfId="15" applyFont="1" applyBorder="1" applyAlignment="1">
      <alignment horizontal="center" vertical="center"/>
    </xf>
    <xf numFmtId="0" fontId="33" fillId="4" borderId="1" xfId="15" applyFont="1" applyFill="1" applyBorder="1" applyAlignment="1">
      <alignment horizontal="center"/>
    </xf>
    <xf numFmtId="0" fontId="38" fillId="0" borderId="1" xfId="15" applyFont="1" applyBorder="1" applyAlignment="1">
      <alignment horizontal="center" vertical="center"/>
    </xf>
    <xf numFmtId="0" fontId="39" fillId="0" borderId="1" xfId="15" applyFont="1" applyBorder="1" applyAlignment="1">
      <alignment horizontal="center"/>
    </xf>
    <xf numFmtId="0" fontId="33" fillId="0" borderId="1" xfId="15" applyFont="1" applyBorder="1" applyAlignment="1">
      <alignment horizontal="left"/>
    </xf>
    <xf numFmtId="0" fontId="31" fillId="0" borderId="0" xfId="15" applyFont="1" applyAlignment="1">
      <alignment horizontal="left" vertical="center"/>
    </xf>
    <xf numFmtId="166" fontId="38" fillId="0" borderId="0" xfId="15" applyNumberFormat="1" applyFont="1"/>
    <xf numFmtId="167" fontId="31" fillId="4" borderId="0" xfId="15" applyNumberFormat="1" applyFont="1" applyFill="1"/>
    <xf numFmtId="166" fontId="35" fillId="5" borderId="0" xfId="15" applyNumberFormat="1" applyFont="1" applyFill="1"/>
    <xf numFmtId="166" fontId="31" fillId="0" borderId="0" xfId="15" applyNumberFormat="1" applyFont="1"/>
    <xf numFmtId="167" fontId="31" fillId="0" borderId="0" xfId="15" applyNumberFormat="1" applyFont="1"/>
    <xf numFmtId="166" fontId="38" fillId="3" borderId="0" xfId="15" applyNumberFormat="1" applyFont="1" applyFill="1"/>
    <xf numFmtId="2" fontId="38" fillId="3" borderId="0" xfId="15" applyNumberFormat="1" applyFont="1" applyFill="1"/>
    <xf numFmtId="167" fontId="38" fillId="0" borderId="0" xfId="15" applyNumberFormat="1" applyFont="1"/>
    <xf numFmtId="166" fontId="31" fillId="4" borderId="0" xfId="15" applyNumberFormat="1" applyFont="1" applyFill="1"/>
    <xf numFmtId="166" fontId="35" fillId="0" borderId="0" xfId="15" applyNumberFormat="1" applyFont="1"/>
    <xf numFmtId="166" fontId="31" fillId="5" borderId="0" xfId="15" applyNumberFormat="1" applyFont="1" applyFill="1"/>
    <xf numFmtId="166" fontId="31" fillId="0" borderId="0" xfId="15" applyNumberFormat="1" applyFont="1" applyAlignment="1">
      <alignment horizontal="left"/>
    </xf>
    <xf numFmtId="0" fontId="79" fillId="0" borderId="0" xfId="3" applyFont="1"/>
    <xf numFmtId="0" fontId="33" fillId="41" borderId="1" xfId="0" applyFont="1" applyFill="1" applyBorder="1" applyAlignment="1">
      <alignment horizontal="center"/>
    </xf>
    <xf numFmtId="167" fontId="31" fillId="0" borderId="1" xfId="0" applyNumberFormat="1" applyFont="1" applyBorder="1" applyAlignment="1">
      <alignment horizontal="center"/>
    </xf>
    <xf numFmtId="0" fontId="1" fillId="12" borderId="0" xfId="14" applyFont="1" applyAlignment="1">
      <alignment horizontal="center"/>
    </xf>
    <xf numFmtId="0" fontId="1" fillId="4" borderId="0" xfId="14" applyFont="1" applyFill="1"/>
    <xf numFmtId="0" fontId="33" fillId="41" borderId="0" xfId="0" applyFont="1" applyFill="1" applyAlignment="1">
      <alignment horizontal="center"/>
    </xf>
    <xf numFmtId="167" fontId="31" fillId="0" borderId="0" xfId="0" applyNumberFormat="1" applyFont="1" applyAlignment="1">
      <alignment horizontal="center"/>
    </xf>
    <xf numFmtId="0" fontId="1" fillId="0" borderId="0" xfId="14" applyFont="1" applyFill="1" applyAlignment="1">
      <alignment horizontal="center"/>
    </xf>
    <xf numFmtId="0" fontId="1" fillId="4" borderId="0" xfId="14" applyFont="1" applyFill="1" applyAlignment="1">
      <alignment horizontal="center"/>
    </xf>
    <xf numFmtId="167" fontId="31" fillId="41" borderId="0" xfId="0" applyNumberFormat="1" applyFont="1" applyFill="1"/>
    <xf numFmtId="167" fontId="31" fillId="3" borderId="0" xfId="0" applyNumberFormat="1" applyFont="1" applyFill="1"/>
    <xf numFmtId="167" fontId="31" fillId="5" borderId="0" xfId="0" applyNumberFormat="1" applyFont="1" applyFill="1"/>
    <xf numFmtId="2" fontId="31" fillId="5" borderId="0" xfId="0" applyNumberFormat="1" applyFont="1" applyFill="1"/>
    <xf numFmtId="166" fontId="1" fillId="12" borderId="0" xfId="14" applyNumberFormat="1" applyFont="1"/>
    <xf numFmtId="167" fontId="1" fillId="0" borderId="0" xfId="14" applyNumberFormat="1" applyFont="1" applyFill="1"/>
    <xf numFmtId="166" fontId="1" fillId="4" borderId="0" xfId="14" applyNumberFormat="1" applyFont="1" applyFill="1"/>
    <xf numFmtId="0" fontId="1" fillId="0" borderId="0" xfId="0" applyFont="1"/>
    <xf numFmtId="0" fontId="1" fillId="0" borderId="0" xfId="0" applyFont="1" applyAlignment="1">
      <alignment wrapText="1"/>
    </xf>
    <xf numFmtId="0" fontId="1" fillId="12" borderId="0" xfId="14" applyFont="1"/>
    <xf numFmtId="0" fontId="1" fillId="0" borderId="0" xfId="14" applyFont="1" applyFill="1"/>
    <xf numFmtId="0" fontId="77" fillId="0" borderId="0" xfId="15" applyFont="1"/>
    <xf numFmtId="0" fontId="78" fillId="41" borderId="0" xfId="0" applyFont="1" applyFill="1"/>
    <xf numFmtId="0" fontId="44" fillId="12" borderId="0" xfId="14" applyFont="1"/>
    <xf numFmtId="0" fontId="44" fillId="0" borderId="0" xfId="14" applyFont="1" applyFill="1"/>
    <xf numFmtId="0" fontId="44" fillId="4" borderId="0" xfId="14" applyFont="1" applyFill="1"/>
    <xf numFmtId="0" fontId="45" fillId="41" borderId="0" xfId="0" applyFont="1" applyFill="1"/>
    <xf numFmtId="0" fontId="1" fillId="6" borderId="0" xfId="14" applyFont="1" applyFill="1" applyAlignment="1">
      <alignment horizontal="center"/>
    </xf>
    <xf numFmtId="0" fontId="1" fillId="0" borderId="1" xfId="9" applyFont="1" applyFill="1" applyBorder="1" applyAlignment="1">
      <alignment horizontal="center" vertical="center"/>
    </xf>
    <xf numFmtId="0" fontId="1" fillId="0" borderId="0" xfId="9" applyFont="1" applyFill="1" applyAlignment="1">
      <alignment horizontal="center" vertical="center"/>
    </xf>
    <xf numFmtId="167" fontId="76" fillId="0" borderId="0" xfId="0" applyNumberFormat="1" applyFont="1"/>
    <xf numFmtId="166" fontId="1" fillId="6" borderId="0" xfId="14" applyNumberFormat="1" applyFont="1" applyFill="1"/>
    <xf numFmtId="0" fontId="1" fillId="0" borderId="0" xfId="9" applyFont="1" applyFill="1"/>
    <xf numFmtId="167" fontId="33" fillId="43" borderId="0" xfId="0" applyNumberFormat="1" applyFont="1" applyFill="1"/>
    <xf numFmtId="0" fontId="1" fillId="6" borderId="0" xfId="14" applyFont="1" applyFill="1"/>
    <xf numFmtId="0" fontId="66" fillId="0" borderId="0" xfId="0" applyFont="1"/>
    <xf numFmtId="0" fontId="66" fillId="0" borderId="1" xfId="0" applyFont="1" applyBorder="1" applyAlignment="1">
      <alignment horizontal="center"/>
    </xf>
    <xf numFmtId="166" fontId="80" fillId="5" borderId="0" xfId="0" applyNumberFormat="1" applyFont="1" applyFill="1"/>
    <xf numFmtId="166" fontId="80" fillId="0" borderId="0" xfId="0" applyNumberFormat="1" applyFont="1"/>
    <xf numFmtId="166" fontId="80" fillId="5" borderId="0" xfId="0" applyNumberFormat="1" applyFont="1" applyFill="1" applyProtection="1">
      <protection locked="0"/>
    </xf>
    <xf numFmtId="2" fontId="80" fillId="5" borderId="0" xfId="0" applyNumberFormat="1" applyFont="1" applyFill="1" applyProtection="1">
      <protection locked="0"/>
    </xf>
    <xf numFmtId="0" fontId="81" fillId="0" borderId="0" xfId="3" applyFont="1" applyProtection="1">
      <protection locked="0"/>
    </xf>
    <xf numFmtId="0" fontId="65" fillId="0" borderId="0" xfId="8" applyFont="1" applyFill="1" applyProtection="1">
      <protection locked="0"/>
    </xf>
    <xf numFmtId="0" fontId="65" fillId="0" borderId="0" xfId="9" applyFont="1" applyFill="1" applyProtection="1">
      <protection locked="0"/>
    </xf>
    <xf numFmtId="0" fontId="78" fillId="0" borderId="0" xfId="0" applyFont="1" applyAlignment="1" applyProtection="1">
      <alignment horizontal="right"/>
      <protection locked="0"/>
    </xf>
    <xf numFmtId="0" fontId="77" fillId="0" borderId="0" xfId="0" applyFont="1" applyProtection="1">
      <protection locked="0"/>
    </xf>
    <xf numFmtId="0" fontId="65" fillId="9" borderId="0" xfId="9" applyFont="1" applyProtection="1">
      <protection locked="0"/>
    </xf>
    <xf numFmtId="0" fontId="65" fillId="8" borderId="0" xfId="8" applyFont="1" applyProtection="1">
      <protection locked="0"/>
    </xf>
    <xf numFmtId="0" fontId="34" fillId="0" borderId="0" xfId="0" applyFont="1" applyAlignment="1" applyProtection="1">
      <alignment horizontal="left"/>
      <protection locked="0"/>
    </xf>
    <xf numFmtId="0" fontId="31" fillId="0" borderId="0" xfId="0" applyFont="1" applyAlignment="1">
      <alignment wrapText="1"/>
    </xf>
    <xf numFmtId="0" fontId="33" fillId="0" borderId="0" xfId="3" applyFont="1" applyProtection="1">
      <protection locked="0"/>
    </xf>
    <xf numFmtId="164" fontId="45" fillId="0" borderId="0" xfId="0" applyNumberFormat="1" applyFont="1" applyAlignment="1" applyProtection="1">
      <alignment horizontal="right"/>
      <protection locked="0"/>
    </xf>
    <xf numFmtId="165" fontId="45" fillId="0" borderId="0" xfId="0" applyNumberFormat="1" applyFont="1" applyAlignment="1" applyProtection="1">
      <alignment horizontal="right"/>
      <protection locked="0"/>
    </xf>
    <xf numFmtId="15" fontId="34" fillId="0" borderId="0" xfId="0" applyNumberFormat="1" applyFont="1" applyAlignment="1">
      <alignment horizontal="left"/>
    </xf>
    <xf numFmtId="15" fontId="34" fillId="0" borderId="0" xfId="0" applyNumberFormat="1" applyFont="1" applyAlignment="1" applyProtection="1">
      <alignment horizontal="right"/>
      <protection locked="0"/>
    </xf>
    <xf numFmtId="0" fontId="45" fillId="0" borderId="0" xfId="0" applyFont="1" applyAlignment="1" applyProtection="1">
      <alignment horizontal="right"/>
      <protection locked="0"/>
    </xf>
    <xf numFmtId="0" fontId="31" fillId="42" borderId="0" xfId="0" applyFont="1" applyFill="1" applyAlignment="1" applyProtection="1">
      <alignment horizontal="center" vertical="center"/>
      <protection locked="0"/>
    </xf>
    <xf numFmtId="0" fontId="31" fillId="42" borderId="1" xfId="0" applyFont="1" applyFill="1" applyBorder="1" applyAlignment="1" applyProtection="1">
      <alignment horizontal="center" vertical="center"/>
      <protection locked="0"/>
    </xf>
    <xf numFmtId="0" fontId="66" fillId="0" borderId="1" xfId="0" applyFont="1" applyBorder="1"/>
    <xf numFmtId="166" fontId="31" fillId="4" borderId="0" xfId="0" applyNumberFormat="1" applyFont="1" applyFill="1" applyProtection="1">
      <protection locked="0"/>
    </xf>
    <xf numFmtId="0" fontId="31" fillId="4" borderId="0" xfId="0" applyFont="1" applyFill="1" applyProtection="1">
      <protection locked="0"/>
    </xf>
    <xf numFmtId="0" fontId="31" fillId="42" borderId="0" xfId="0" applyFont="1" applyFill="1" applyProtection="1">
      <protection locked="0"/>
    </xf>
    <xf numFmtId="167" fontId="33" fillId="4" borderId="0" xfId="0" applyNumberFormat="1" applyFont="1" applyFill="1" applyProtection="1">
      <protection locked="0"/>
    </xf>
    <xf numFmtId="166" fontId="80" fillId="5" borderId="1" xfId="0" applyNumberFormat="1" applyFont="1" applyFill="1" applyBorder="1"/>
    <xf numFmtId="166" fontId="80" fillId="0" borderId="1" xfId="0" applyNumberFormat="1" applyFont="1" applyBorder="1"/>
    <xf numFmtId="2" fontId="80" fillId="5" borderId="1" xfId="0" applyNumberFormat="1" applyFont="1" applyFill="1" applyBorder="1" applyProtection="1">
      <protection locked="0"/>
    </xf>
    <xf numFmtId="166" fontId="31" fillId="4" borderId="1" xfId="0" applyNumberFormat="1" applyFont="1" applyFill="1" applyBorder="1"/>
    <xf numFmtId="166" fontId="31" fillId="3" borderId="1" xfId="0" applyNumberFormat="1" applyFont="1" applyFill="1" applyBorder="1" applyProtection="1">
      <protection locked="0"/>
    </xf>
    <xf numFmtId="166" fontId="31" fillId="0" borderId="1" xfId="0" applyNumberFormat="1" applyFont="1" applyBorder="1"/>
    <xf numFmtId="166" fontId="31" fillId="42" borderId="1" xfId="0" applyNumberFormat="1" applyFont="1" applyFill="1" applyBorder="1"/>
    <xf numFmtId="167" fontId="33" fillId="0" borderId="1" xfId="0" applyNumberFormat="1" applyFont="1" applyBorder="1"/>
    <xf numFmtId="0" fontId="30" fillId="0" borderId="0" xfId="0" applyFont="1"/>
    <xf numFmtId="0" fontId="33" fillId="0" borderId="0" xfId="15" applyFont="1"/>
    <xf numFmtId="15" fontId="39" fillId="0" borderId="0" xfId="0" applyNumberFormat="1" applyFont="1" applyAlignment="1">
      <alignment horizontal="left"/>
    </xf>
    <xf numFmtId="0" fontId="76" fillId="0" borderId="0" xfId="0" applyFont="1" applyAlignment="1">
      <alignment horizontal="left"/>
    </xf>
    <xf numFmtId="15" fontId="39" fillId="0" borderId="0" xfId="3" applyNumberFormat="1" applyFont="1" applyAlignment="1">
      <alignment horizontal="right"/>
    </xf>
    <xf numFmtId="0" fontId="76" fillId="0" borderId="0" xfId="3" applyFont="1" applyAlignment="1">
      <alignment horizontal="right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5" fontId="37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1" fillId="0" borderId="0" xfId="3" applyFont="1" applyAlignment="1">
      <alignment horizontal="center"/>
    </xf>
    <xf numFmtId="0" fontId="78" fillId="0" borderId="0" xfId="0" applyFont="1" applyAlignment="1">
      <alignment horizontal="left"/>
    </xf>
    <xf numFmtId="0" fontId="71" fillId="0" borderId="1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15" fontId="34" fillId="0" borderId="0" xfId="0" applyNumberFormat="1" applyFont="1" applyAlignment="1">
      <alignment horizontal="left"/>
    </xf>
    <xf numFmtId="0" fontId="45" fillId="0" borderId="0" xfId="0" applyFont="1" applyAlignment="1">
      <alignment horizontal="left"/>
    </xf>
    <xf numFmtId="0" fontId="38" fillId="2" borderId="1" xfId="0" applyFont="1" applyFill="1" applyBorder="1"/>
    <xf numFmtId="0" fontId="39" fillId="0" borderId="0" xfId="0" applyFont="1" applyAlignment="1">
      <alignment horizontal="left"/>
    </xf>
    <xf numFmtId="0" fontId="38" fillId="0" borderId="0" xfId="154" applyFont="1"/>
    <xf numFmtId="0" fontId="38" fillId="0" borderId="0" xfId="155" applyFont="1"/>
  </cellXfs>
  <cellStyles count="156">
    <cellStyle name="20% - Accent1" xfId="40" builtinId="30" customBuiltin="1"/>
    <cellStyle name="20% - Accent1 2" xfId="69" xr:uid="{673856BF-2588-46E3-A648-1994068C584B}"/>
    <cellStyle name="20% - Accent1 3" xfId="99" xr:uid="{4FE5EF65-89A9-4742-BA07-0083126B72A1}"/>
    <cellStyle name="20% - Accent1 4" xfId="118" xr:uid="{97C45BAD-02B1-44E0-B7C6-DC743E36FED0}"/>
    <cellStyle name="20% - Accent1 5" xfId="136" xr:uid="{D3668FE9-DB59-4C38-9BA9-FCD0050CCF11}"/>
    <cellStyle name="20% - Accent2" xfId="42" builtinId="34" customBuiltin="1"/>
    <cellStyle name="20% - Accent2 2" xfId="71" xr:uid="{F6BF6BF6-5914-4C9E-B353-5E02B10FFC27}"/>
    <cellStyle name="20% - Accent2 3" xfId="101" xr:uid="{3ADC36C0-FB10-4B33-8887-6AD831079B22}"/>
    <cellStyle name="20% - Accent2 4" xfId="121" xr:uid="{CA1BFA86-E556-4A90-B552-2CA37C8ADFDF}"/>
    <cellStyle name="20% - Accent2 5" xfId="139" xr:uid="{F951E240-E2E0-4FE0-97E4-4AA478AB932B}"/>
    <cellStyle name="20% - Accent3" xfId="44" builtinId="38" customBuiltin="1"/>
    <cellStyle name="20% - Accent3 2" xfId="73" xr:uid="{3C65443E-7C02-48BC-9CA6-78E889BA36AA}"/>
    <cellStyle name="20% - Accent3 3" xfId="103" xr:uid="{1F050A54-ED72-4D2C-B3B8-15D1D9086644}"/>
    <cellStyle name="20% - Accent3 4" xfId="124" xr:uid="{C352846D-CCB6-42E6-9EC6-427FDCD9D5BB}"/>
    <cellStyle name="20% - Accent3 5" xfId="142" xr:uid="{B0719DA4-A947-4971-9DEE-FB3489D3559D}"/>
    <cellStyle name="20% - Accent4" xfId="47" builtinId="42" customBuiltin="1"/>
    <cellStyle name="20% - Accent4 2" xfId="75" xr:uid="{FACADF12-D476-49C0-8778-45D44497E74A}"/>
    <cellStyle name="20% - Accent4 3" xfId="105" xr:uid="{348CC7A2-BF8E-484E-A81C-7CE4727F50C3}"/>
    <cellStyle name="20% - Accent4 4" xfId="126" xr:uid="{101360C1-299C-4C7A-8063-75828145D2C9}"/>
    <cellStyle name="20% - Accent4 5" xfId="145" xr:uid="{23BC9087-19B2-4EC7-A5F2-CB191A674617}"/>
    <cellStyle name="20% - Accent5" xfId="50" builtinId="46" customBuiltin="1"/>
    <cellStyle name="20% - Accent5 2" xfId="77" xr:uid="{E641ACD6-EFC3-4B18-AD05-C9142C9A5B12}"/>
    <cellStyle name="20% - Accent5 3" xfId="106" xr:uid="{154F352D-5A76-4DA0-BCC6-114914DC8038}"/>
    <cellStyle name="20% - Accent5 4" xfId="128" xr:uid="{B0E6BA91-1543-4537-9697-7BDB48D67DF7}"/>
    <cellStyle name="20% - Accent5 5" xfId="148" xr:uid="{B93D3E02-6CE6-446C-9E7E-999D1D9CC6E8}"/>
    <cellStyle name="20% - Accent6" xfId="52" builtinId="50" customBuiltin="1"/>
    <cellStyle name="20% - Accent6 2" xfId="79" xr:uid="{E1A3C077-EDF7-40F4-8B8F-7F61FA27B1B0}"/>
    <cellStyle name="20% - Accent6 3" xfId="107" xr:uid="{B3360243-85EB-4701-937A-5068788BFE0C}"/>
    <cellStyle name="20% - Accent6 4" xfId="131" xr:uid="{72DA9E55-DEFB-4EF3-B8D9-9EB22D380D69}"/>
    <cellStyle name="20% - Accent6 5" xfId="151" xr:uid="{7F3B080C-0990-4E0A-9960-8AD91887AC55}"/>
    <cellStyle name="40% - Accent1" xfId="8" builtinId="31"/>
    <cellStyle name="40% - Accent1 2" xfId="11" xr:uid="{00000000-0005-0000-0000-000001000000}"/>
    <cellStyle name="40% - Accent1 3" xfId="58" xr:uid="{C552BD6E-DE0A-4F05-B6F4-ECB48C8A531E}"/>
    <cellStyle name="40% - Accent1 4" xfId="70" xr:uid="{02AEE21F-A6E2-4A42-A55F-E874291E7B39}"/>
    <cellStyle name="40% - Accent1 5" xfId="100" xr:uid="{F8011581-6C59-412D-84E0-41C9B6ACC2E9}"/>
    <cellStyle name="40% - Accent1 6" xfId="119" xr:uid="{DD69A7F3-58F0-451C-B228-BD708E54F3F4}"/>
    <cellStyle name="40% - Accent1 7" xfId="137" xr:uid="{28BA88F7-0E14-42AB-8CEC-5D54ABB62C1B}"/>
    <cellStyle name="40% - Accent2" xfId="133" builtinId="35"/>
    <cellStyle name="40% - Accent2 2" xfId="60" xr:uid="{A79E944E-18CB-4707-A353-23127EA47E83}"/>
    <cellStyle name="40% - Accent2 3" xfId="72" xr:uid="{D20E45DC-35DA-4D26-BE1A-C8C9F1A06C56}"/>
    <cellStyle name="40% - Accent2 4" xfId="102" xr:uid="{2BA2D5B5-9148-47C4-98B8-35A3FA5D5C3E}"/>
    <cellStyle name="40% - Accent2 5" xfId="122" xr:uid="{2F12CFB2-FB47-4023-8F3D-B4C3716D5D8D}"/>
    <cellStyle name="40% - Accent2 6" xfId="140" xr:uid="{0B343913-C004-4C8B-BBAE-22C748A704EA}"/>
    <cellStyle name="40% - Accent3" xfId="45" builtinId="39" customBuiltin="1"/>
    <cellStyle name="40% - Accent3 2" xfId="74" xr:uid="{DAFE40D1-8F75-47D9-8BE6-3854A7001A20}"/>
    <cellStyle name="40% - Accent3 3" xfId="104" xr:uid="{F0B4A647-38F3-4515-AC13-8CBDF9B1638C}"/>
    <cellStyle name="40% - Accent3 4" xfId="125" xr:uid="{17E13BD1-50F6-420C-93E9-C76AF1F4C86B}"/>
    <cellStyle name="40% - Accent3 5" xfId="143" xr:uid="{808EA7B5-7FAF-42D6-9936-B9847C2143CD}"/>
    <cellStyle name="40% - Accent4" xfId="48" builtinId="43" customBuiltin="1"/>
    <cellStyle name="40% - Accent4 2" xfId="76" xr:uid="{DB94CE2C-7EF3-4D27-BC06-80D800401B47}"/>
    <cellStyle name="40% - Accent4 3" xfId="95" xr:uid="{B81B1216-5627-4C8C-90E1-F830C0FD4271}"/>
    <cellStyle name="40% - Accent4 4" xfId="114" xr:uid="{52BEEB40-7E2D-4FC3-8237-2F2546214C9D}"/>
    <cellStyle name="40% - Accent4 5" xfId="146" xr:uid="{D3F7A838-A802-41AF-9319-968F47C3B610}"/>
    <cellStyle name="40% - Accent5" xfId="86" builtinId="47" customBuiltin="1"/>
    <cellStyle name="40% - Accent5 2" xfId="64" xr:uid="{416D080C-93A1-44F2-8BBA-D957FEACAC6E}"/>
    <cellStyle name="40% - Accent5 3" xfId="78" xr:uid="{D4BC6599-3E73-4E0F-89EE-9C99163405AC}"/>
    <cellStyle name="40% - Accent5 4" xfId="129" xr:uid="{07324926-DA87-4C18-AB89-ADD3DC41F309}"/>
    <cellStyle name="40% - Accent5 5" xfId="149" xr:uid="{127D4F01-D78F-4F23-B155-2DD503006D15}"/>
    <cellStyle name="40% - Accent6" xfId="53" builtinId="51" customBuiltin="1"/>
    <cellStyle name="40% - Accent6 2" xfId="80" xr:uid="{753CD973-5D7C-489C-A430-003440E592F5}"/>
    <cellStyle name="40% - Accent6 3" xfId="108" xr:uid="{BF759B9B-C608-45A7-A465-948B0BA65B54}"/>
    <cellStyle name="40% - Accent6 4" xfId="132" xr:uid="{A07ED144-DC92-441D-8B93-3BD0E487D6A0}"/>
    <cellStyle name="40% - Accent6 5" xfId="152" xr:uid="{2B039C49-D6E0-43F4-8664-9574A0135FAF}"/>
    <cellStyle name="60% - Accent1" xfId="83" builtinId="32" customBuiltin="1"/>
    <cellStyle name="60% - Accent1 2" xfId="59" xr:uid="{5DF4557E-DB0B-4A96-91BC-B97285E4E0EB}"/>
    <cellStyle name="60% - Accent1 3" xfId="120" xr:uid="{A94A7C26-AC90-43A3-BF50-638FF63A72EB}"/>
    <cellStyle name="60% - Accent1 4" xfId="138" xr:uid="{9C69AE0B-68C4-4203-9228-1284758D3088}"/>
    <cellStyle name="60% - Accent2" xfId="84" builtinId="36" customBuiltin="1"/>
    <cellStyle name="60% - Accent2 2" xfId="61" xr:uid="{691E4477-9D23-4720-AA63-51929207CC2F}"/>
    <cellStyle name="60% - Accent2 3" xfId="123" xr:uid="{26676EAC-D72A-4B1F-A74B-C32C27CD03CE}"/>
    <cellStyle name="60% - Accent2 4" xfId="141" xr:uid="{E5A232D9-94AE-4BA6-84FA-D441D182301E}"/>
    <cellStyle name="60% - Accent3" xfId="9" builtinId="40"/>
    <cellStyle name="60% - Accent3 2" xfId="12" xr:uid="{00000000-0005-0000-0000-000005000000}"/>
    <cellStyle name="60% - Accent3 3" xfId="62" xr:uid="{E334D7D3-7495-4722-A409-17A20BBA6149}"/>
    <cellStyle name="60% - Accent3 4" xfId="93" xr:uid="{9FCD4634-2F68-498E-9BAA-4EE195E2450C}"/>
    <cellStyle name="60% - Accent3 5" xfId="112" xr:uid="{F6F551EB-B796-4905-B7BD-3B2FFFD2A77E}"/>
    <cellStyle name="60% - Accent3 6" xfId="144" xr:uid="{DE48E581-8C6A-4BEE-B5D1-0BCF16FA6B95}"/>
    <cellStyle name="60% - Accent4" xfId="85" builtinId="44" customBuiltin="1"/>
    <cellStyle name="60% - Accent4 2" xfId="63" xr:uid="{A066F13B-29FB-4A06-9AEF-352875683A46}"/>
    <cellStyle name="60% - Accent4 3" xfId="127" xr:uid="{D3076B2C-C2BD-45F4-B8BA-06C20F40C356}"/>
    <cellStyle name="60% - Accent4 4" xfId="147" xr:uid="{7E404625-D369-4F9A-A8B3-169256D5C96A}"/>
    <cellStyle name="60% - Accent5" xfId="87" builtinId="48" customBuiltin="1"/>
    <cellStyle name="60% - Accent5 2" xfId="65" xr:uid="{6DA0DC9E-394F-49AF-AD9C-741C77C71669}"/>
    <cellStyle name="60% - Accent5 3" xfId="130" xr:uid="{D4EB476E-E088-4EE2-960E-603DBCEE7870}"/>
    <cellStyle name="60% - Accent5 4" xfId="150" xr:uid="{132E1E12-D273-408A-83C1-919F09E09C00}"/>
    <cellStyle name="60% - Accent6" xfId="14" builtinId="52"/>
    <cellStyle name="60% - Accent6 2" xfId="66" xr:uid="{1C5287A1-A9ED-472A-9FAC-7055D6895AD7}"/>
    <cellStyle name="60% - Accent6 3" xfId="94" xr:uid="{1D459EF8-084E-46E4-93C3-91F8BD72F09C}"/>
    <cellStyle name="60% - Accent6 4" xfId="113" xr:uid="{518326AB-9107-4724-97C1-27F3EE61DCA9}"/>
    <cellStyle name="60% - Accent6 5" xfId="153" xr:uid="{85BE8756-8F14-4ECF-930D-F47F42A7E972}"/>
    <cellStyle name="Accent1" xfId="39" builtinId="29" customBuiltin="1"/>
    <cellStyle name="Accent2" xfId="41" builtinId="33" customBuiltin="1"/>
    <cellStyle name="Accent3" xfId="43" builtinId="37" customBuiltin="1"/>
    <cellStyle name="Accent4" xfId="46" builtinId="41" customBuiltin="1"/>
    <cellStyle name="Accent5" xfId="49" builtinId="45" customBuiltin="1"/>
    <cellStyle name="Accent6" xfId="51" builtinId="49" customBuiltin="1"/>
    <cellStyle name="Bad" xfId="30" builtinId="27" customBuiltin="1"/>
    <cellStyle name="Calculation" xfId="33" builtinId="22" customBuiltin="1"/>
    <cellStyle name="Check Cell" xfId="35" builtinId="23" customBuiltin="1"/>
    <cellStyle name="Explanatory Text" xfId="37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Input" xfId="31" builtinId="20" customBuiltin="1"/>
    <cellStyle name="Linked Cell" xfId="34" builtinId="24" customBuiltin="1"/>
    <cellStyle name="Neutral" xfId="82" builtinId="28" customBuiltin="1"/>
    <cellStyle name="Neutral 2" xfId="56" xr:uid="{CC8F68E0-4D94-4E3C-8319-DAC5B52D4165}"/>
    <cellStyle name="Normal" xfId="0" builtinId="0"/>
    <cellStyle name="Normal 10" xfId="88" xr:uid="{2608D658-0317-4321-9627-DE2F08F6298F}"/>
    <cellStyle name="Normal 11" xfId="109" xr:uid="{147C0C0C-7C54-4659-BDFA-D11140685A3C}"/>
    <cellStyle name="Normal 12" xfId="134" xr:uid="{A88532B7-AB82-445D-9936-E520392AD5D5}"/>
    <cellStyle name="Normal 13" xfId="154" xr:uid="{03C15B4B-D601-4BCC-9C9D-1876B530C041}"/>
    <cellStyle name="Normal 14" xfId="155" xr:uid="{FD839585-E378-493D-94C2-9D807AF39DEB}"/>
    <cellStyle name="Normal 2" xfId="1" xr:uid="{00000000-0005-0000-0000-000008000000}"/>
    <cellStyle name="Normal 2 10" xfId="22" xr:uid="{00000000-0005-0000-0000-000001000000}"/>
    <cellStyle name="Normal 2 11" xfId="23" xr:uid="{00000000-0005-0000-0000-000001000000}"/>
    <cellStyle name="Normal 2 12" xfId="24" xr:uid="{00000000-0005-0000-0000-000001000000}"/>
    <cellStyle name="Normal 2 2" xfId="3" xr:uid="{00000000-0005-0000-0000-000009000000}"/>
    <cellStyle name="Normal 2 3" xfId="7" xr:uid="{00000000-0005-0000-0000-00000A000000}"/>
    <cellStyle name="Normal 2 3 2" xfId="92" xr:uid="{5420B263-1F7A-491A-88F9-337D05BA698C}"/>
    <cellStyle name="Normal 2 4" xfId="16" xr:uid="{00000000-0005-0000-0000-000001000000}"/>
    <cellStyle name="Normal 2 5" xfId="17" xr:uid="{00000000-0005-0000-0000-000001000000}"/>
    <cellStyle name="Normal 2 6" xfId="18" xr:uid="{00000000-0005-0000-0000-000001000000}"/>
    <cellStyle name="Normal 2 7" xfId="19" xr:uid="{00000000-0005-0000-0000-000001000000}"/>
    <cellStyle name="Normal 2 8" xfId="20" xr:uid="{00000000-0005-0000-0000-000001000000}"/>
    <cellStyle name="Normal 2 9" xfId="21" xr:uid="{00000000-0005-0000-0000-000001000000}"/>
    <cellStyle name="Normal 3" xfId="4" xr:uid="{00000000-0005-0000-0000-00000B000000}"/>
    <cellStyle name="Normal 3 2" xfId="13" xr:uid="{00000000-0005-0000-0000-00000C000000}"/>
    <cellStyle name="Normal 3 2 2" xfId="97" xr:uid="{7D726978-7FB3-480A-A1A7-07C614EB9FDD}"/>
    <cellStyle name="Normal 3 2 3" xfId="116" xr:uid="{396DCCDD-A262-4BAC-AECB-4BEA8FF88AC2}"/>
    <cellStyle name="Normal 3 3" xfId="89" xr:uid="{25BD26CC-9B34-42DB-8BA8-1250B8512D69}"/>
    <cellStyle name="Normal 3 4" xfId="110" xr:uid="{276C9A2C-D1AF-4EC4-9BBC-AE4807A8F512}"/>
    <cellStyle name="Normal 4" xfId="5" xr:uid="{00000000-0005-0000-0000-00000D000000}"/>
    <cellStyle name="Normal 4 2" xfId="90" xr:uid="{DF2D64C8-D7D0-4687-AA9B-181A9D904003}"/>
    <cellStyle name="Normal 5" xfId="6" xr:uid="{00000000-0005-0000-0000-00000E000000}"/>
    <cellStyle name="Normal 5 2" xfId="91" xr:uid="{685C399D-630D-4506-9C9F-576F09740B01}"/>
    <cellStyle name="Normal 5 3" xfId="111" xr:uid="{6CCA7771-2082-48C7-A18C-7DB7B9449DFE}"/>
    <cellStyle name="Normal 6" xfId="10" xr:uid="{00000000-0005-0000-0000-00000F000000}"/>
    <cellStyle name="Normal 6 2" xfId="96" xr:uid="{2BF2D65B-2CB1-46E3-9307-00484D260AAA}"/>
    <cellStyle name="Normal 6 3" xfId="115" xr:uid="{F27EE171-3DDA-4BDB-8467-55669F2B62A5}"/>
    <cellStyle name="Normal 7" xfId="15" xr:uid="{00000000-0005-0000-0000-00003A000000}"/>
    <cellStyle name="Normal 8" xfId="54" xr:uid="{DEF4E0C8-2C23-4F66-B207-5D9A0DEC80F0}"/>
    <cellStyle name="Normal 9" xfId="67" xr:uid="{524D0219-ADDB-41F9-9CA0-A92411BBFB41}"/>
    <cellStyle name="Note 2" xfId="57" xr:uid="{862BC503-7EBB-414C-B8B6-FA1589A8DD3C}"/>
    <cellStyle name="Note 3" xfId="68" xr:uid="{1A882AF7-132E-45FB-AA17-2AAD74740EEB}"/>
    <cellStyle name="Note 4" xfId="98" xr:uid="{BD731370-CEED-41BE-AF18-9839F6B99702}"/>
    <cellStyle name="Note 5" xfId="117" xr:uid="{0212F21C-D44E-4670-96E7-D5D1EA05DBEB}"/>
    <cellStyle name="Note 6" xfId="135" xr:uid="{D2E8D942-C083-42A0-9BDE-C7FE68ADA2D0}"/>
    <cellStyle name="Output" xfId="32" builtinId="21" customBuiltin="1"/>
    <cellStyle name="Standard 2" xfId="2" xr:uid="{00000000-0005-0000-0000-000010000000}"/>
    <cellStyle name="Title" xfId="81" builtinId="15" customBuiltin="1"/>
    <cellStyle name="Title 2" xfId="55" xr:uid="{03485CEF-8962-4881-8983-0C39A4D837BA}"/>
    <cellStyle name="Total" xfId="38" builtinId="25" customBuiltin="1"/>
    <cellStyle name="Warning Text" xfId="36" builtinId="11" customBuiltin="1"/>
  </cellStyles>
  <dxfs count="0"/>
  <tableStyles count="0" defaultTableStyle="TableStyleMedium9"/>
  <colors>
    <mruColors>
      <color rgb="FF00FF00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6473-B21A-40DE-B8C9-0138CEDC510F}">
  <dimension ref="A1:F3"/>
  <sheetViews>
    <sheetView workbookViewId="0">
      <selection activeCell="A22" sqref="A22"/>
    </sheetView>
  </sheetViews>
  <sheetFormatPr defaultRowHeight="13.2" x14ac:dyDescent="0.25"/>
  <cols>
    <col min="1" max="1" width="51.88671875" customWidth="1"/>
  </cols>
  <sheetData>
    <row r="1" spans="1:6" ht="15.6" x14ac:dyDescent="0.3">
      <c r="A1" s="222" t="s">
        <v>170</v>
      </c>
      <c r="B1" s="222"/>
      <c r="C1" s="222"/>
      <c r="D1" s="222"/>
      <c r="E1" s="222"/>
      <c r="F1" s="222"/>
    </row>
    <row r="2" spans="1:6" ht="14.4" x14ac:dyDescent="0.3">
      <c r="A2" s="166"/>
    </row>
    <row r="3" spans="1:6" ht="15.6" x14ac:dyDescent="0.3">
      <c r="A3" s="222" t="s">
        <v>171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2DD33-8284-4C09-BC81-02F0A5382C9E}">
  <sheetPr>
    <pageSetUpPr fitToPage="1"/>
  </sheetPr>
  <dimension ref="A1:CI31"/>
  <sheetViews>
    <sheetView workbookViewId="0">
      <pane xSplit="2" topLeftCell="BF1" activePane="topRight" state="frozen"/>
      <selection pane="topRight" activeCell="A14" sqref="A14:XFD14"/>
    </sheetView>
  </sheetViews>
  <sheetFormatPr defaultColWidth="9.109375" defaultRowHeight="14.4" x14ac:dyDescent="0.3"/>
  <cols>
    <col min="1" max="1" width="6.77734375" style="3" customWidth="1"/>
    <col min="2" max="2" width="20.88671875" style="3" customWidth="1"/>
    <col min="3" max="3" width="27.109375" style="3" customWidth="1"/>
    <col min="4" max="4" width="23" style="3" customWidth="1"/>
    <col min="5" max="5" width="17.44140625" style="3" customWidth="1"/>
    <col min="6" max="6" width="7.5546875" customWidth="1"/>
    <col min="7" max="7" width="10.77734375" customWidth="1"/>
    <col min="8" max="8" width="9.21875" customWidth="1"/>
    <col min="9" max="9" width="11" customWidth="1"/>
    <col min="10" max="17" width="9.109375" customWidth="1"/>
    <col min="18" max="18" width="3.21875" style="3" customWidth="1"/>
    <col min="19" max="19" width="7.5546875" customWidth="1"/>
    <col min="20" max="20" width="10.77734375" customWidth="1"/>
    <col min="21" max="21" width="9.21875" customWidth="1"/>
    <col min="22" max="22" width="11" customWidth="1"/>
    <col min="23" max="30" width="9.109375" customWidth="1"/>
    <col min="31" max="31" width="3.21875" style="3" customWidth="1"/>
    <col min="32" max="41" width="7.77734375" style="3" customWidth="1"/>
    <col min="42" max="42" width="3.21875" style="3" customWidth="1"/>
    <col min="43" max="44" width="7.77734375" style="3" customWidth="1"/>
    <col min="45" max="45" width="9.44140625" style="3" customWidth="1"/>
    <col min="46" max="46" width="3.44140625" style="3" customWidth="1"/>
    <col min="47" max="56" width="7.77734375" style="3" customWidth="1"/>
    <col min="57" max="57" width="3.21875" style="3" customWidth="1"/>
    <col min="58" max="65" width="7.77734375" style="3" customWidth="1"/>
    <col min="66" max="66" width="2.77734375" style="3" customWidth="1"/>
    <col min="67" max="76" width="7.77734375" style="3" customWidth="1"/>
    <col min="77" max="77" width="3.21875" style="3" customWidth="1"/>
    <col min="78" max="79" width="7.77734375" style="3" customWidth="1"/>
    <col min="80" max="80" width="9.44140625" style="3" customWidth="1"/>
    <col min="81" max="81" width="3.44140625" style="3" customWidth="1"/>
    <col min="82" max="82" width="10.44140625" style="3" customWidth="1"/>
    <col min="83" max="83" width="2.77734375" style="3" customWidth="1"/>
    <col min="84" max="84" width="9.109375" style="3"/>
    <col min="85" max="85" width="2.21875" style="3" customWidth="1"/>
    <col min="86" max="86" width="9.109375" style="3"/>
    <col min="87" max="87" width="12.44140625" style="3" customWidth="1"/>
    <col min="88" max="16384" width="9.109375" style="3"/>
  </cols>
  <sheetData>
    <row r="1" spans="1:87" s="328" customFormat="1" ht="15.6" x14ac:dyDescent="0.3">
      <c r="A1" s="92" t="str">
        <f>'Comp Detail'!A1</f>
        <v>Australian National Vaulting Championships 2024</v>
      </c>
      <c r="D1" s="330" t="s">
        <v>76</v>
      </c>
      <c r="E1" s="90" t="s">
        <v>288</v>
      </c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BE1" s="443"/>
      <c r="CI1" s="443">
        <f ca="1">NOW()</f>
        <v>45603.451327662035</v>
      </c>
    </row>
    <row r="2" spans="1:87" s="328" customFormat="1" ht="14.85" customHeight="1" x14ac:dyDescent="0.3">
      <c r="A2" s="27"/>
      <c r="D2" s="330" t="s">
        <v>77</v>
      </c>
      <c r="E2" s="90" t="s">
        <v>289</v>
      </c>
      <c r="F2" s="329"/>
      <c r="G2" s="329"/>
      <c r="H2" s="329"/>
      <c r="I2" s="329"/>
      <c r="J2" s="329"/>
      <c r="K2" s="329"/>
      <c r="L2" s="222"/>
      <c r="M2" s="329"/>
      <c r="N2" s="329"/>
      <c r="O2" s="329"/>
      <c r="P2" s="329"/>
      <c r="Q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BE2" s="444"/>
      <c r="CI2" s="444">
        <f ca="1">NOW()</f>
        <v>45603.451327662035</v>
      </c>
    </row>
    <row r="3" spans="1:87" s="328" customFormat="1" ht="15.6" x14ac:dyDescent="0.3">
      <c r="A3" s="479" t="str">
        <f>'Comp Detail'!A3</f>
        <v>27 to 29 Sept 2024</v>
      </c>
      <c r="B3" s="480"/>
      <c r="D3" s="330" t="s">
        <v>78</v>
      </c>
      <c r="E3" s="90" t="s">
        <v>292</v>
      </c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F3" s="434"/>
      <c r="AG3" s="434"/>
      <c r="AH3" s="434"/>
      <c r="AI3" s="434"/>
      <c r="AJ3" s="434"/>
      <c r="AK3" s="434"/>
      <c r="AL3" s="434"/>
      <c r="AM3" s="434"/>
      <c r="AN3" s="434"/>
      <c r="AO3" s="434"/>
      <c r="AQ3" s="435"/>
      <c r="AR3" s="435"/>
      <c r="AS3" s="435"/>
      <c r="AU3" s="434"/>
      <c r="AV3" s="434"/>
      <c r="AW3" s="434"/>
      <c r="AX3" s="434"/>
      <c r="AY3" s="434"/>
      <c r="AZ3" s="434"/>
      <c r="BA3" s="434"/>
      <c r="BB3" s="434"/>
      <c r="BC3" s="434"/>
      <c r="BD3" s="434"/>
      <c r="BF3" s="435"/>
      <c r="BG3" s="435"/>
      <c r="BH3" s="435"/>
      <c r="BI3" s="435"/>
      <c r="BJ3" s="435"/>
      <c r="BK3" s="435"/>
      <c r="BL3" s="435"/>
      <c r="BM3" s="435"/>
      <c r="BO3" s="434"/>
      <c r="BP3" s="434"/>
      <c r="BQ3" s="434"/>
      <c r="BR3" s="434"/>
      <c r="BS3" s="434"/>
      <c r="BT3" s="434"/>
      <c r="BU3" s="434"/>
      <c r="BV3" s="434"/>
      <c r="BW3" s="434"/>
      <c r="BX3" s="434"/>
      <c r="BZ3" s="435"/>
      <c r="CA3" s="435"/>
      <c r="CB3" s="435"/>
    </row>
    <row r="4" spans="1:87" s="328" customFormat="1" ht="15.6" x14ac:dyDescent="0.3">
      <c r="A4" s="445"/>
      <c r="B4" s="337"/>
      <c r="D4" s="330" t="s">
        <v>130</v>
      </c>
      <c r="E4" s="90" t="s">
        <v>293</v>
      </c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Q4" s="435"/>
      <c r="AR4" s="435"/>
      <c r="AS4" s="435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F4" s="435"/>
      <c r="BG4" s="435"/>
      <c r="BH4" s="435"/>
      <c r="BI4" s="435"/>
      <c r="BJ4" s="435"/>
      <c r="BK4" s="435"/>
      <c r="BL4" s="435"/>
      <c r="BM4" s="435"/>
      <c r="BO4" s="434"/>
      <c r="BP4" s="434"/>
      <c r="BQ4" s="434"/>
      <c r="BR4" s="434"/>
      <c r="BS4" s="434"/>
      <c r="BT4" s="434"/>
      <c r="BU4" s="434"/>
      <c r="BV4" s="434"/>
      <c r="BW4" s="434"/>
      <c r="BX4" s="434"/>
      <c r="BZ4" s="435"/>
      <c r="CA4" s="435"/>
      <c r="CB4" s="435"/>
    </row>
    <row r="5" spans="1:87" s="328" customFormat="1" ht="15.6" x14ac:dyDescent="0.3">
      <c r="A5" s="446"/>
      <c r="B5" s="447"/>
      <c r="F5" s="339" t="s">
        <v>74</v>
      </c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S5" s="438" t="s">
        <v>51</v>
      </c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F5" s="439" t="s">
        <v>22</v>
      </c>
      <c r="AG5" s="439"/>
      <c r="AH5" s="439"/>
      <c r="AI5" s="439"/>
      <c r="AJ5" s="439"/>
      <c r="AK5" s="439"/>
      <c r="AL5" s="439"/>
      <c r="AM5" s="439"/>
      <c r="AN5" s="439"/>
      <c r="AO5" s="439"/>
      <c r="AQ5" s="438" t="s">
        <v>11</v>
      </c>
      <c r="AR5" s="438"/>
      <c r="AS5" s="438"/>
      <c r="AU5" s="439" t="s">
        <v>22</v>
      </c>
      <c r="AV5" s="439"/>
      <c r="AW5" s="439"/>
      <c r="AX5" s="439"/>
      <c r="AY5" s="439"/>
      <c r="AZ5" s="439"/>
      <c r="BA5" s="439"/>
      <c r="BB5" s="439"/>
      <c r="BC5" s="439"/>
      <c r="BD5" s="439"/>
      <c r="BF5" s="438" t="s">
        <v>11</v>
      </c>
      <c r="BG5" s="438"/>
      <c r="BH5" s="438"/>
      <c r="BI5" s="438"/>
      <c r="BJ5" s="438"/>
      <c r="BK5" s="438"/>
      <c r="BL5" s="438"/>
      <c r="BM5" s="438"/>
      <c r="BO5" s="439" t="s">
        <v>22</v>
      </c>
      <c r="BP5" s="439"/>
      <c r="BQ5" s="439"/>
      <c r="BR5" s="439"/>
      <c r="BS5" s="439"/>
      <c r="BT5" s="439"/>
      <c r="BU5" s="439"/>
      <c r="BV5" s="439"/>
      <c r="BW5" s="439"/>
      <c r="BX5" s="439"/>
      <c r="BZ5" s="438" t="s">
        <v>11</v>
      </c>
      <c r="CA5" s="438"/>
      <c r="CB5" s="438"/>
    </row>
    <row r="6" spans="1:87" s="328" customFormat="1" ht="15.6" x14ac:dyDescent="0.3">
      <c r="A6" s="27" t="s">
        <v>236</v>
      </c>
      <c r="B6" s="27"/>
      <c r="F6" s="329"/>
      <c r="G6" s="329"/>
      <c r="H6" s="329"/>
      <c r="I6" s="329"/>
      <c r="J6" s="329"/>
      <c r="K6" s="92"/>
      <c r="L6" s="92"/>
      <c r="M6" s="92"/>
      <c r="N6" s="329"/>
      <c r="O6" s="329"/>
      <c r="P6" s="329"/>
      <c r="Q6" s="329"/>
      <c r="S6" s="329"/>
      <c r="T6" s="329"/>
      <c r="U6" s="329"/>
      <c r="V6" s="329"/>
      <c r="W6" s="329"/>
      <c r="X6" s="92"/>
      <c r="Y6" s="92"/>
      <c r="Z6" s="92"/>
      <c r="AA6" s="329"/>
      <c r="AB6" s="329"/>
      <c r="AC6" s="329"/>
      <c r="AD6" s="329"/>
    </row>
    <row r="7" spans="1:87" s="328" customFormat="1" ht="15.6" x14ac:dyDescent="0.3">
      <c r="A7" s="27" t="s">
        <v>237</v>
      </c>
      <c r="B7" s="440"/>
      <c r="F7" s="92" t="s">
        <v>47</v>
      </c>
      <c r="G7" s="329" t="str">
        <f>E1</f>
        <v>Angie Deeks</v>
      </c>
      <c r="H7" s="329"/>
      <c r="I7" s="329"/>
      <c r="J7" s="329"/>
      <c r="K7" s="329"/>
      <c r="L7" s="329"/>
      <c r="M7" s="329"/>
      <c r="N7" s="329"/>
      <c r="O7" s="329"/>
      <c r="P7" s="329"/>
      <c r="Q7" s="329"/>
      <c r="S7" s="92" t="s">
        <v>47</v>
      </c>
      <c r="T7" s="329" t="str">
        <f>E1</f>
        <v>Angie Deeks</v>
      </c>
      <c r="U7" s="329"/>
      <c r="V7" s="329"/>
      <c r="W7" s="329"/>
      <c r="X7" s="329"/>
      <c r="Y7" s="329"/>
      <c r="Z7" s="329"/>
      <c r="AA7" s="329"/>
      <c r="AB7" s="329"/>
      <c r="AC7" s="329"/>
      <c r="AD7" s="329"/>
      <c r="AF7" s="27" t="s">
        <v>46</v>
      </c>
      <c r="AG7" s="328" t="str">
        <f>E2</f>
        <v>Juan Manuel Cardaci</v>
      </c>
      <c r="AQ7" s="27" t="s">
        <v>46</v>
      </c>
      <c r="AR7" s="328" t="str">
        <f>E2</f>
        <v>Juan Manuel Cardaci</v>
      </c>
      <c r="AU7" s="27" t="s">
        <v>48</v>
      </c>
      <c r="AV7" s="328" t="str">
        <f>E3</f>
        <v>Abbie White</v>
      </c>
      <c r="BF7" s="27" t="s">
        <v>48</v>
      </c>
      <c r="BG7" s="328" t="str">
        <f>E3</f>
        <v>Abbie White</v>
      </c>
      <c r="BL7" s="27"/>
      <c r="BM7" s="27"/>
      <c r="BO7" s="27" t="s">
        <v>96</v>
      </c>
      <c r="BP7" s="328" t="str">
        <f>E4</f>
        <v>Anna Betts</v>
      </c>
      <c r="BZ7" s="27" t="s">
        <v>96</v>
      </c>
      <c r="CA7" s="328" t="str">
        <f>E4</f>
        <v>Anna Betts</v>
      </c>
      <c r="CD7" s="27" t="s">
        <v>12</v>
      </c>
    </row>
    <row r="8" spans="1:87" s="328" customFormat="1" ht="15.6" x14ac:dyDescent="0.3">
      <c r="B8" s="27"/>
      <c r="F8" s="92" t="s">
        <v>26</v>
      </c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S8" s="92" t="s">
        <v>26</v>
      </c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</row>
    <row r="9" spans="1:87" x14ac:dyDescent="0.3">
      <c r="F9" s="134" t="s">
        <v>1</v>
      </c>
      <c r="G9" s="90"/>
      <c r="H9" s="90"/>
      <c r="I9" s="90"/>
      <c r="J9" s="143" t="s">
        <v>1</v>
      </c>
      <c r="K9" s="144"/>
      <c r="L9" s="144"/>
      <c r="M9" s="144" t="s">
        <v>2</v>
      </c>
      <c r="N9" s="90"/>
      <c r="O9" s="144"/>
      <c r="P9" s="144" t="s">
        <v>3</v>
      </c>
      <c r="Q9" s="144" t="s">
        <v>80</v>
      </c>
      <c r="S9" s="134" t="s">
        <v>1</v>
      </c>
      <c r="T9" s="90"/>
      <c r="U9" s="90"/>
      <c r="V9" s="90"/>
      <c r="W9" s="143" t="s">
        <v>1</v>
      </c>
      <c r="X9" s="144"/>
      <c r="Y9" s="144"/>
      <c r="Z9" s="144" t="s">
        <v>2</v>
      </c>
      <c r="AA9" s="90"/>
      <c r="AB9" s="144"/>
      <c r="AC9" s="144" t="s">
        <v>3</v>
      </c>
      <c r="AD9" s="144" t="s">
        <v>80</v>
      </c>
      <c r="AF9" s="3" t="s">
        <v>8</v>
      </c>
      <c r="AP9" s="12"/>
      <c r="AQ9" s="6"/>
      <c r="AR9" s="3" t="s">
        <v>10</v>
      </c>
      <c r="AS9" s="6" t="s">
        <v>13</v>
      </c>
      <c r="BM9" s="132" t="s">
        <v>45</v>
      </c>
      <c r="BO9" s="3" t="s">
        <v>8</v>
      </c>
      <c r="BY9" s="12"/>
      <c r="BZ9" s="6"/>
      <c r="CA9" s="3" t="s">
        <v>10</v>
      </c>
      <c r="CB9" s="6" t="s">
        <v>13</v>
      </c>
      <c r="CD9" s="6" t="s">
        <v>50</v>
      </c>
      <c r="CF9" s="6" t="s">
        <v>51</v>
      </c>
      <c r="CH9" s="41" t="s">
        <v>52</v>
      </c>
      <c r="CI9" s="16"/>
    </row>
    <row r="10" spans="1:87" s="12" customFormat="1" x14ac:dyDescent="0.3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84</v>
      </c>
      <c r="H10" s="136" t="s">
        <v>82</v>
      </c>
      <c r="I10" s="136" t="s">
        <v>85</v>
      </c>
      <c r="J10" s="145" t="s">
        <v>34</v>
      </c>
      <c r="K10" s="130" t="s">
        <v>2</v>
      </c>
      <c r="L10" s="130" t="s">
        <v>87</v>
      </c>
      <c r="M10" s="145" t="s">
        <v>34</v>
      </c>
      <c r="N10" s="110" t="s">
        <v>3</v>
      </c>
      <c r="O10" s="130" t="s">
        <v>87</v>
      </c>
      <c r="P10" s="145" t="s">
        <v>34</v>
      </c>
      <c r="Q10" s="145" t="s">
        <v>34</v>
      </c>
      <c r="S10" s="136" t="s">
        <v>81</v>
      </c>
      <c r="T10" s="136" t="s">
        <v>84</v>
      </c>
      <c r="U10" s="136" t="s">
        <v>82</v>
      </c>
      <c r="V10" s="136" t="s">
        <v>85</v>
      </c>
      <c r="W10" s="145" t="s">
        <v>34</v>
      </c>
      <c r="X10" s="130" t="s">
        <v>2</v>
      </c>
      <c r="Y10" s="130" t="s">
        <v>87</v>
      </c>
      <c r="Z10" s="145" t="s">
        <v>34</v>
      </c>
      <c r="AA10" s="110" t="s">
        <v>3</v>
      </c>
      <c r="AB10" s="130" t="s">
        <v>87</v>
      </c>
      <c r="AC10" s="145" t="s">
        <v>34</v>
      </c>
      <c r="AD10" s="145" t="s">
        <v>34</v>
      </c>
      <c r="AE10" s="187"/>
      <c r="AF10" s="34" t="s">
        <v>29</v>
      </c>
      <c r="AG10" s="34" t="s">
        <v>30</v>
      </c>
      <c r="AH10" s="34" t="s">
        <v>17</v>
      </c>
      <c r="AI10" s="34" t="s">
        <v>55</v>
      </c>
      <c r="AJ10" s="34" t="s">
        <v>59</v>
      </c>
      <c r="AK10" s="34" t="s">
        <v>60</v>
      </c>
      <c r="AL10" s="34" t="s">
        <v>31</v>
      </c>
      <c r="AM10" s="34" t="s">
        <v>56</v>
      </c>
      <c r="AN10" s="34" t="s">
        <v>38</v>
      </c>
      <c r="AO10" s="35" t="s">
        <v>37</v>
      </c>
      <c r="AP10" s="188"/>
      <c r="AQ10" s="34" t="s">
        <v>36</v>
      </c>
      <c r="AR10" s="34" t="s">
        <v>9</v>
      </c>
      <c r="AS10" s="35" t="s">
        <v>15</v>
      </c>
      <c r="AT10" s="189"/>
      <c r="AU10" s="34" t="s">
        <v>29</v>
      </c>
      <c r="AV10" s="34" t="s">
        <v>30</v>
      </c>
      <c r="AW10" s="34" t="s">
        <v>17</v>
      </c>
      <c r="AX10" s="34" t="s">
        <v>55</v>
      </c>
      <c r="AY10" s="34" t="s">
        <v>59</v>
      </c>
      <c r="AZ10" s="34" t="s">
        <v>60</v>
      </c>
      <c r="BA10" s="34" t="s">
        <v>31</v>
      </c>
      <c r="BB10" s="34" t="s">
        <v>57</v>
      </c>
      <c r="BC10" s="34" t="s">
        <v>38</v>
      </c>
      <c r="BD10" s="35" t="s">
        <v>37</v>
      </c>
      <c r="BE10" s="189"/>
      <c r="BF10" s="190" t="s">
        <v>101</v>
      </c>
      <c r="BG10" s="190" t="s">
        <v>4</v>
      </c>
      <c r="BH10" s="190" t="s">
        <v>5</v>
      </c>
      <c r="BI10" s="190" t="s">
        <v>6</v>
      </c>
      <c r="BJ10" s="190" t="s">
        <v>7</v>
      </c>
      <c r="BK10" s="190" t="s">
        <v>33</v>
      </c>
      <c r="BL10" s="34" t="s">
        <v>10</v>
      </c>
      <c r="BM10" s="35" t="s">
        <v>15</v>
      </c>
      <c r="BN10" s="189"/>
      <c r="BO10" s="34" t="s">
        <v>29</v>
      </c>
      <c r="BP10" s="34" t="s">
        <v>30</v>
      </c>
      <c r="BQ10" s="34" t="s">
        <v>17</v>
      </c>
      <c r="BR10" s="34" t="s">
        <v>55</v>
      </c>
      <c r="BS10" s="34" t="s">
        <v>59</v>
      </c>
      <c r="BT10" s="34" t="s">
        <v>60</v>
      </c>
      <c r="BU10" s="34" t="s">
        <v>31</v>
      </c>
      <c r="BV10" s="34" t="s">
        <v>56</v>
      </c>
      <c r="BW10" s="34" t="s">
        <v>38</v>
      </c>
      <c r="BX10" s="35" t="s">
        <v>37</v>
      </c>
      <c r="BY10" s="188"/>
      <c r="BZ10" s="34" t="s">
        <v>36</v>
      </c>
      <c r="CA10" s="34" t="s">
        <v>9</v>
      </c>
      <c r="CB10" s="35" t="s">
        <v>15</v>
      </c>
      <c r="CC10" s="189"/>
      <c r="CD10" s="191" t="s">
        <v>32</v>
      </c>
      <c r="CE10" s="192"/>
      <c r="CF10" s="193" t="s">
        <v>32</v>
      </c>
      <c r="CG10" s="194"/>
      <c r="CH10" s="193" t="s">
        <v>32</v>
      </c>
      <c r="CI10" s="195" t="s">
        <v>35</v>
      </c>
    </row>
    <row r="11" spans="1:87" s="12" customFormat="1" x14ac:dyDescent="0.3">
      <c r="F11" s="38"/>
      <c r="G11" s="38"/>
      <c r="H11" s="38"/>
      <c r="I11" s="38"/>
      <c r="J11" s="147"/>
      <c r="K11" s="147"/>
      <c r="L11" s="147"/>
      <c r="M11" s="147"/>
      <c r="N11" s="147"/>
      <c r="O11" s="147"/>
      <c r="P11" s="147"/>
      <c r="Q11" s="147"/>
      <c r="R11" s="17"/>
      <c r="S11" s="38"/>
      <c r="T11" s="38"/>
      <c r="U11" s="38"/>
      <c r="V11" s="38"/>
      <c r="W11" s="147"/>
      <c r="X11" s="147"/>
      <c r="Y11" s="147"/>
      <c r="Z11" s="147"/>
      <c r="AA11" s="147"/>
      <c r="AB11" s="147"/>
      <c r="AC11" s="147"/>
      <c r="AD11" s="147"/>
      <c r="AE11" s="28"/>
      <c r="AP11" s="39"/>
      <c r="AT11" s="17"/>
      <c r="BE11" s="17"/>
      <c r="BF11" s="16"/>
      <c r="BG11" s="16"/>
      <c r="BH11" s="16"/>
      <c r="BI11" s="16"/>
      <c r="BJ11" s="16"/>
      <c r="BK11" s="16"/>
      <c r="BN11" s="17"/>
      <c r="BY11" s="39"/>
      <c r="CC11" s="17"/>
      <c r="CD11" s="6"/>
      <c r="CE11" s="3"/>
      <c r="CF11" s="41"/>
      <c r="CG11" s="42"/>
      <c r="CH11" s="41"/>
      <c r="CI11" s="18"/>
    </row>
    <row r="12" spans="1:87" x14ac:dyDescent="0.3">
      <c r="A12" s="108">
        <v>77</v>
      </c>
      <c r="B12" s="90" t="s">
        <v>240</v>
      </c>
      <c r="C12" s="90" t="s">
        <v>223</v>
      </c>
      <c r="D12" s="90" t="s">
        <v>178</v>
      </c>
      <c r="E12" s="90" t="s">
        <v>241</v>
      </c>
      <c r="F12" s="429">
        <v>6.5</v>
      </c>
      <c r="G12" s="429">
        <v>6.3</v>
      </c>
      <c r="H12" s="429">
        <v>5.8</v>
      </c>
      <c r="I12" s="429">
        <v>6</v>
      </c>
      <c r="J12" s="430">
        <f t="shared" ref="J12:J17" si="0">(F12+G12+H12+I12)/4</f>
        <v>6.15</v>
      </c>
      <c r="K12" s="429">
        <v>6.8</v>
      </c>
      <c r="L12" s="429"/>
      <c r="M12" s="430">
        <f t="shared" ref="M12:M17" si="1">K12-L12</f>
        <v>6.8</v>
      </c>
      <c r="N12" s="429">
        <v>6.9</v>
      </c>
      <c r="O12" s="429">
        <v>0.8</v>
      </c>
      <c r="P12" s="430">
        <f t="shared" ref="P12:P17" si="2">N12-O12</f>
        <v>6.1000000000000005</v>
      </c>
      <c r="Q12" s="20">
        <f t="shared" ref="Q12:Q17" si="3">((J12*0.4)+(M12*0.4)+(P12*0.2))</f>
        <v>6.4</v>
      </c>
      <c r="R12" s="17"/>
      <c r="S12" s="429">
        <v>6</v>
      </c>
      <c r="T12" s="429">
        <v>6.3</v>
      </c>
      <c r="U12" s="429">
        <v>5.5</v>
      </c>
      <c r="V12" s="429">
        <v>6</v>
      </c>
      <c r="W12" s="430">
        <f t="shared" ref="W12:W17" si="4">(S12+T12+U12+V12)/4</f>
        <v>5.95</v>
      </c>
      <c r="X12" s="429">
        <v>6.8</v>
      </c>
      <c r="Y12" s="429"/>
      <c r="Z12" s="430">
        <f t="shared" ref="Z12:Z17" si="5">X12-Y12</f>
        <v>6.8</v>
      </c>
      <c r="AA12" s="429">
        <v>6.6</v>
      </c>
      <c r="AB12" s="429">
        <v>0.8</v>
      </c>
      <c r="AC12" s="430">
        <f t="shared" ref="AC12:AC17" si="6">AA12-AB12</f>
        <v>5.8</v>
      </c>
      <c r="AD12" s="20">
        <f t="shared" ref="AD12:AD17" si="7">((W12*0.4)+(Z12*0.4)+(AC12*0.2))</f>
        <v>6.2600000000000007</v>
      </c>
      <c r="AE12" s="22"/>
      <c r="AF12" s="431">
        <v>5.8</v>
      </c>
      <c r="AG12" s="431">
        <v>6.2</v>
      </c>
      <c r="AH12" s="431">
        <v>7.2</v>
      </c>
      <c r="AI12" s="431">
        <v>7</v>
      </c>
      <c r="AJ12" s="431">
        <v>7.5</v>
      </c>
      <c r="AK12" s="431">
        <v>7.6</v>
      </c>
      <c r="AL12" s="431">
        <v>7.5</v>
      </c>
      <c r="AM12" s="431">
        <v>5.2</v>
      </c>
      <c r="AN12" s="21">
        <f t="shared" ref="AN12:AN17" si="8">SUM(AF12:AM12)</f>
        <v>54.000000000000007</v>
      </c>
      <c r="AO12" s="20">
        <f t="shared" ref="AO12:AO17" si="9">AN12/8</f>
        <v>6.7500000000000009</v>
      </c>
      <c r="AP12" s="40"/>
      <c r="AQ12" s="432">
        <v>7.7</v>
      </c>
      <c r="AR12" s="19"/>
      <c r="AS12" s="20">
        <f t="shared" ref="AS12:AS17" si="10">AQ12-AR12</f>
        <v>7.7</v>
      </c>
      <c r="AT12" s="22"/>
      <c r="AU12" s="431">
        <v>5.8</v>
      </c>
      <c r="AV12" s="431">
        <v>5</v>
      </c>
      <c r="AW12" s="431">
        <v>5</v>
      </c>
      <c r="AX12" s="431">
        <v>5.5</v>
      </c>
      <c r="AY12" s="431">
        <v>6</v>
      </c>
      <c r="AZ12" s="431">
        <v>6</v>
      </c>
      <c r="BA12" s="431">
        <v>6</v>
      </c>
      <c r="BB12" s="431">
        <v>5.5</v>
      </c>
      <c r="BC12" s="21">
        <f t="shared" ref="BC12:BC17" si="11">SUM(AU12:BB12)</f>
        <v>44.8</v>
      </c>
      <c r="BD12" s="20">
        <f t="shared" ref="BD12:BD17" si="12">BC12/8</f>
        <v>5.6</v>
      </c>
      <c r="BE12" s="22"/>
      <c r="BF12" s="431">
        <v>6.5</v>
      </c>
      <c r="BG12" s="431">
        <v>8.5</v>
      </c>
      <c r="BH12" s="431">
        <v>6</v>
      </c>
      <c r="BI12" s="431">
        <v>5</v>
      </c>
      <c r="BJ12" s="431">
        <v>5</v>
      </c>
      <c r="BK12" s="20">
        <f t="shared" ref="BK12:BK17" si="13">SUM((BF12*0.2),(BG12*0.25),(BH12*0.2),(BI12*0.2),(BJ12*0.15))</f>
        <v>6.375</v>
      </c>
      <c r="BL12" s="19"/>
      <c r="BM12" s="20">
        <f t="shared" ref="BM12:BM17" si="14">BK12-BL12</f>
        <v>6.375</v>
      </c>
      <c r="BN12" s="22"/>
      <c r="BO12" s="431">
        <v>6</v>
      </c>
      <c r="BP12" s="431">
        <v>5.5</v>
      </c>
      <c r="BQ12" s="431">
        <v>5</v>
      </c>
      <c r="BR12" s="431">
        <v>5.8</v>
      </c>
      <c r="BS12" s="431">
        <v>5.5</v>
      </c>
      <c r="BT12" s="431">
        <v>5.5</v>
      </c>
      <c r="BU12" s="431">
        <v>6.5</v>
      </c>
      <c r="BV12" s="431">
        <v>5.5</v>
      </c>
      <c r="BW12" s="21">
        <f t="shared" ref="BW12:BW17" si="15">SUM(BO12:BV12)</f>
        <v>45.3</v>
      </c>
      <c r="BX12" s="20">
        <f t="shared" ref="BX12:BX17" si="16">BW12/8</f>
        <v>5.6624999999999996</v>
      </c>
      <c r="BY12" s="40"/>
      <c r="BZ12" s="432">
        <v>6.9</v>
      </c>
      <c r="CA12" s="19"/>
      <c r="CB12" s="20">
        <f t="shared" ref="CB12:CB17" si="17">BZ12-CA12</f>
        <v>6.9</v>
      </c>
      <c r="CC12" s="22"/>
      <c r="CD12" s="208">
        <f t="shared" ref="CD12:CD17" si="18">SUM((Q12*0.25)+(AO12*0.25)+(BD12*0.25)+(BX12*0.25))</f>
        <v>6.1031250000000004</v>
      </c>
      <c r="CE12" s="24"/>
      <c r="CF12" s="23">
        <f t="shared" ref="CF12:CF17" si="19">SUM((AD12*0.25),(AS12*0.25),(BM12*0.25)+(CB12*0.25))</f>
        <v>6.8087499999999999</v>
      </c>
      <c r="CG12" s="38"/>
      <c r="CH12" s="25">
        <f t="shared" ref="CH12:CH17" si="20">AVERAGE(CD12:CF12)</f>
        <v>6.4559375000000001</v>
      </c>
      <c r="CI12" s="442">
        <v>1</v>
      </c>
    </row>
    <row r="13" spans="1:87" x14ac:dyDescent="0.3">
      <c r="A13" s="108">
        <v>31</v>
      </c>
      <c r="B13" s="90" t="s">
        <v>121</v>
      </c>
      <c r="C13" s="90" t="s">
        <v>208</v>
      </c>
      <c r="D13" s="90" t="s">
        <v>209</v>
      </c>
      <c r="E13" s="90" t="s">
        <v>103</v>
      </c>
      <c r="F13" s="429">
        <v>6.8</v>
      </c>
      <c r="G13" s="429">
        <v>7.5</v>
      </c>
      <c r="H13" s="429">
        <v>6.8</v>
      </c>
      <c r="I13" s="429">
        <v>7.5</v>
      </c>
      <c r="J13" s="430">
        <f t="shared" si="0"/>
        <v>7.15</v>
      </c>
      <c r="K13" s="429">
        <v>8</v>
      </c>
      <c r="L13" s="429"/>
      <c r="M13" s="430">
        <f t="shared" si="1"/>
        <v>8</v>
      </c>
      <c r="N13" s="429">
        <v>7.5</v>
      </c>
      <c r="O13" s="429"/>
      <c r="P13" s="430">
        <f t="shared" si="2"/>
        <v>7.5</v>
      </c>
      <c r="Q13" s="20">
        <f t="shared" si="3"/>
        <v>7.5600000000000005</v>
      </c>
      <c r="R13" s="17"/>
      <c r="S13" s="429">
        <v>6.3</v>
      </c>
      <c r="T13" s="429">
        <v>7</v>
      </c>
      <c r="U13" s="429">
        <v>6.3</v>
      </c>
      <c r="V13" s="429">
        <v>7.5</v>
      </c>
      <c r="W13" s="430">
        <f t="shared" si="4"/>
        <v>6.7750000000000004</v>
      </c>
      <c r="X13" s="429">
        <v>7.5</v>
      </c>
      <c r="Y13" s="429"/>
      <c r="Z13" s="430">
        <f t="shared" si="5"/>
        <v>7.5</v>
      </c>
      <c r="AA13" s="429">
        <v>7</v>
      </c>
      <c r="AB13" s="429"/>
      <c r="AC13" s="430">
        <f t="shared" si="6"/>
        <v>7</v>
      </c>
      <c r="AD13" s="20">
        <f t="shared" si="7"/>
        <v>7.1100000000000012</v>
      </c>
      <c r="AE13" s="22"/>
      <c r="AF13" s="431">
        <v>3.2</v>
      </c>
      <c r="AG13" s="431">
        <v>6</v>
      </c>
      <c r="AH13" s="431">
        <v>5.6</v>
      </c>
      <c r="AI13" s="431">
        <v>6.2</v>
      </c>
      <c r="AJ13" s="431">
        <v>6.2</v>
      </c>
      <c r="AK13" s="431">
        <v>5.4</v>
      </c>
      <c r="AL13" s="431">
        <v>5.2</v>
      </c>
      <c r="AM13" s="431">
        <v>6</v>
      </c>
      <c r="AN13" s="21">
        <f t="shared" si="8"/>
        <v>43.800000000000004</v>
      </c>
      <c r="AO13" s="20">
        <f t="shared" si="9"/>
        <v>5.4750000000000005</v>
      </c>
      <c r="AP13" s="40"/>
      <c r="AQ13" s="432">
        <v>7.3</v>
      </c>
      <c r="AR13" s="19"/>
      <c r="AS13" s="20">
        <f t="shared" si="10"/>
        <v>7.3</v>
      </c>
      <c r="AT13" s="22"/>
      <c r="AU13" s="431">
        <v>5.5</v>
      </c>
      <c r="AV13" s="431">
        <v>4</v>
      </c>
      <c r="AW13" s="431">
        <v>5</v>
      </c>
      <c r="AX13" s="431">
        <v>5.3</v>
      </c>
      <c r="AY13" s="431">
        <v>6</v>
      </c>
      <c r="AZ13" s="431">
        <v>5.8</v>
      </c>
      <c r="BA13" s="431">
        <v>5.8</v>
      </c>
      <c r="BB13" s="431">
        <v>5.5</v>
      </c>
      <c r="BC13" s="21">
        <f t="shared" si="11"/>
        <v>42.9</v>
      </c>
      <c r="BD13" s="20">
        <f t="shared" si="12"/>
        <v>5.3624999999999998</v>
      </c>
      <c r="BE13" s="22"/>
      <c r="BF13" s="431">
        <v>6</v>
      </c>
      <c r="BG13" s="431">
        <v>6</v>
      </c>
      <c r="BH13" s="431">
        <v>4.5</v>
      </c>
      <c r="BI13" s="431">
        <v>4</v>
      </c>
      <c r="BJ13" s="431">
        <v>4.5</v>
      </c>
      <c r="BK13" s="20">
        <f t="shared" si="13"/>
        <v>5.0750000000000002</v>
      </c>
      <c r="BL13" s="19"/>
      <c r="BM13" s="20">
        <f t="shared" si="14"/>
        <v>5.0750000000000002</v>
      </c>
      <c r="BN13" s="22"/>
      <c r="BO13" s="431">
        <v>4.5</v>
      </c>
      <c r="BP13" s="431">
        <v>5</v>
      </c>
      <c r="BQ13" s="431">
        <v>4.5</v>
      </c>
      <c r="BR13" s="431">
        <v>4.8</v>
      </c>
      <c r="BS13" s="431">
        <v>5.5</v>
      </c>
      <c r="BT13" s="431">
        <v>5.5</v>
      </c>
      <c r="BU13" s="431">
        <v>5.8</v>
      </c>
      <c r="BV13" s="431">
        <v>5</v>
      </c>
      <c r="BW13" s="21">
        <f t="shared" si="15"/>
        <v>40.6</v>
      </c>
      <c r="BX13" s="20">
        <f t="shared" si="16"/>
        <v>5.0750000000000002</v>
      </c>
      <c r="BY13" s="40"/>
      <c r="BZ13" s="432">
        <v>8.3000000000000007</v>
      </c>
      <c r="CA13" s="19"/>
      <c r="CB13" s="20">
        <f t="shared" si="17"/>
        <v>8.3000000000000007</v>
      </c>
      <c r="CC13" s="22"/>
      <c r="CD13" s="208">
        <f t="shared" si="18"/>
        <v>5.868125</v>
      </c>
      <c r="CE13" s="24"/>
      <c r="CF13" s="23">
        <f t="shared" si="19"/>
        <v>6.94625</v>
      </c>
      <c r="CG13" s="38"/>
      <c r="CH13" s="25">
        <f t="shared" si="20"/>
        <v>6.4071875</v>
      </c>
      <c r="CI13" s="442">
        <v>2</v>
      </c>
    </row>
    <row r="14" spans="1:87" x14ac:dyDescent="0.3">
      <c r="A14" s="108">
        <v>72</v>
      </c>
      <c r="B14" s="90" t="s">
        <v>238</v>
      </c>
      <c r="C14" s="90" t="s">
        <v>223</v>
      </c>
      <c r="D14" s="90" t="s">
        <v>178</v>
      </c>
      <c r="E14" s="90" t="s">
        <v>239</v>
      </c>
      <c r="F14" s="429">
        <v>6.5</v>
      </c>
      <c r="G14" s="429">
        <v>6.3</v>
      </c>
      <c r="H14" s="429">
        <v>5.8</v>
      </c>
      <c r="I14" s="429">
        <v>6</v>
      </c>
      <c r="J14" s="430">
        <f t="shared" si="0"/>
        <v>6.15</v>
      </c>
      <c r="K14" s="429">
        <v>6.8</v>
      </c>
      <c r="L14" s="429"/>
      <c r="M14" s="430">
        <f t="shared" si="1"/>
        <v>6.8</v>
      </c>
      <c r="N14" s="429">
        <v>6.9</v>
      </c>
      <c r="O14" s="429">
        <v>0.8</v>
      </c>
      <c r="P14" s="430">
        <f t="shared" si="2"/>
        <v>6.1000000000000005</v>
      </c>
      <c r="Q14" s="20">
        <f t="shared" si="3"/>
        <v>6.4</v>
      </c>
      <c r="R14" s="17"/>
      <c r="S14" s="429">
        <v>6</v>
      </c>
      <c r="T14" s="429">
        <v>6.3</v>
      </c>
      <c r="U14" s="429">
        <v>5.5</v>
      </c>
      <c r="V14" s="429">
        <v>6</v>
      </c>
      <c r="W14" s="430">
        <f t="shared" si="4"/>
        <v>5.95</v>
      </c>
      <c r="X14" s="429">
        <v>6.8</v>
      </c>
      <c r="Y14" s="429"/>
      <c r="Z14" s="430">
        <f t="shared" si="5"/>
        <v>6.8</v>
      </c>
      <c r="AA14" s="429">
        <v>6.6</v>
      </c>
      <c r="AB14" s="429">
        <v>0.8</v>
      </c>
      <c r="AC14" s="430">
        <f t="shared" si="6"/>
        <v>5.8</v>
      </c>
      <c r="AD14" s="20">
        <f t="shared" si="7"/>
        <v>6.2600000000000007</v>
      </c>
      <c r="AE14" s="22"/>
      <c r="AF14" s="431">
        <v>5.8</v>
      </c>
      <c r="AG14" s="431">
        <v>6.6</v>
      </c>
      <c r="AH14" s="431">
        <v>7.2</v>
      </c>
      <c r="AI14" s="431">
        <v>6.8</v>
      </c>
      <c r="AJ14" s="431">
        <v>6.2</v>
      </c>
      <c r="AK14" s="431">
        <v>6.4</v>
      </c>
      <c r="AL14" s="431">
        <v>5.8</v>
      </c>
      <c r="AM14" s="431">
        <v>6.2</v>
      </c>
      <c r="AN14" s="21">
        <f t="shared" si="8"/>
        <v>51</v>
      </c>
      <c r="AO14" s="20">
        <f t="shared" si="9"/>
        <v>6.375</v>
      </c>
      <c r="AP14" s="40"/>
      <c r="AQ14" s="432">
        <v>7.1</v>
      </c>
      <c r="AR14" s="19"/>
      <c r="AS14" s="20">
        <f t="shared" si="10"/>
        <v>7.1</v>
      </c>
      <c r="AT14" s="22"/>
      <c r="AU14" s="431">
        <v>6.3</v>
      </c>
      <c r="AV14" s="431">
        <v>5.8</v>
      </c>
      <c r="AW14" s="431">
        <v>6</v>
      </c>
      <c r="AX14" s="431">
        <v>6.5</v>
      </c>
      <c r="AY14" s="431">
        <v>5.8</v>
      </c>
      <c r="AZ14" s="431">
        <v>5.8</v>
      </c>
      <c r="BA14" s="431">
        <v>5.3</v>
      </c>
      <c r="BB14" s="431">
        <v>5.8</v>
      </c>
      <c r="BC14" s="21">
        <f t="shared" si="11"/>
        <v>47.3</v>
      </c>
      <c r="BD14" s="20">
        <f t="shared" si="12"/>
        <v>5.9124999999999996</v>
      </c>
      <c r="BE14" s="22"/>
      <c r="BF14" s="431">
        <v>6.3</v>
      </c>
      <c r="BG14" s="431">
        <v>7</v>
      </c>
      <c r="BH14" s="431">
        <v>7</v>
      </c>
      <c r="BI14" s="431">
        <v>4.3</v>
      </c>
      <c r="BJ14" s="431">
        <v>4</v>
      </c>
      <c r="BK14" s="20">
        <f t="shared" si="13"/>
        <v>5.87</v>
      </c>
      <c r="BL14" s="19"/>
      <c r="BM14" s="20">
        <f t="shared" si="14"/>
        <v>5.87</v>
      </c>
      <c r="BN14" s="22"/>
      <c r="BO14" s="431">
        <v>5.5</v>
      </c>
      <c r="BP14" s="431">
        <v>6</v>
      </c>
      <c r="BQ14" s="431">
        <v>5.5</v>
      </c>
      <c r="BR14" s="431">
        <v>6.5</v>
      </c>
      <c r="BS14" s="431">
        <v>5.5</v>
      </c>
      <c r="BT14" s="431">
        <v>5.2</v>
      </c>
      <c r="BU14" s="431">
        <v>5</v>
      </c>
      <c r="BV14" s="431">
        <v>6</v>
      </c>
      <c r="BW14" s="21">
        <f t="shared" si="15"/>
        <v>45.2</v>
      </c>
      <c r="BX14" s="20">
        <f t="shared" si="16"/>
        <v>5.65</v>
      </c>
      <c r="BY14" s="40"/>
      <c r="BZ14" s="432">
        <v>7.25</v>
      </c>
      <c r="CA14" s="19"/>
      <c r="CB14" s="20">
        <f t="shared" si="17"/>
        <v>7.25</v>
      </c>
      <c r="CC14" s="22"/>
      <c r="CD14" s="208">
        <f t="shared" si="18"/>
        <v>6.0843749999999996</v>
      </c>
      <c r="CE14" s="24"/>
      <c r="CF14" s="23">
        <f t="shared" si="19"/>
        <v>6.62</v>
      </c>
      <c r="CG14" s="38"/>
      <c r="CH14" s="25">
        <f t="shared" si="20"/>
        <v>6.3521874999999994</v>
      </c>
      <c r="CI14" s="442">
        <v>3</v>
      </c>
    </row>
    <row r="15" spans="1:87" x14ac:dyDescent="0.3">
      <c r="A15" s="108">
        <v>76</v>
      </c>
      <c r="B15" s="90" t="s">
        <v>243</v>
      </c>
      <c r="C15" s="90" t="s">
        <v>223</v>
      </c>
      <c r="D15" s="90" t="s">
        <v>178</v>
      </c>
      <c r="E15" s="90" t="s">
        <v>241</v>
      </c>
      <c r="F15" s="429">
        <v>6</v>
      </c>
      <c r="G15" s="429">
        <v>6.3</v>
      </c>
      <c r="H15" s="429">
        <v>5.3</v>
      </c>
      <c r="I15" s="429">
        <v>6</v>
      </c>
      <c r="J15" s="430">
        <f t="shared" si="0"/>
        <v>5.9</v>
      </c>
      <c r="K15" s="429">
        <v>6.8</v>
      </c>
      <c r="L15" s="429"/>
      <c r="M15" s="430">
        <f t="shared" si="1"/>
        <v>6.8</v>
      </c>
      <c r="N15" s="429">
        <v>6.4</v>
      </c>
      <c r="O15" s="429">
        <v>0.8</v>
      </c>
      <c r="P15" s="430">
        <f t="shared" si="2"/>
        <v>5.6000000000000005</v>
      </c>
      <c r="Q15" s="20">
        <f t="shared" si="3"/>
        <v>6.2</v>
      </c>
      <c r="R15" s="17"/>
      <c r="S15" s="429">
        <v>5.8</v>
      </c>
      <c r="T15" s="429">
        <v>6</v>
      </c>
      <c r="U15" s="429">
        <v>5.8</v>
      </c>
      <c r="V15" s="429">
        <v>6</v>
      </c>
      <c r="W15" s="430">
        <f t="shared" si="4"/>
        <v>5.9</v>
      </c>
      <c r="X15" s="429">
        <v>6.3</v>
      </c>
      <c r="Y15" s="429"/>
      <c r="Z15" s="430">
        <f t="shared" si="5"/>
        <v>6.3</v>
      </c>
      <c r="AA15" s="429">
        <v>6.3</v>
      </c>
      <c r="AB15" s="429">
        <v>0.8</v>
      </c>
      <c r="AC15" s="430">
        <f t="shared" si="6"/>
        <v>5.5</v>
      </c>
      <c r="AD15" s="20">
        <f t="shared" si="7"/>
        <v>5.98</v>
      </c>
      <c r="AE15" s="22"/>
      <c r="AF15" s="431">
        <v>5.6</v>
      </c>
      <c r="AG15" s="431">
        <v>6.5</v>
      </c>
      <c r="AH15" s="431">
        <v>7</v>
      </c>
      <c r="AI15" s="431">
        <v>6.8</v>
      </c>
      <c r="AJ15" s="431">
        <v>6.6</v>
      </c>
      <c r="AK15" s="431">
        <v>6.4</v>
      </c>
      <c r="AL15" s="431">
        <v>7.2</v>
      </c>
      <c r="AM15" s="431">
        <v>5.9</v>
      </c>
      <c r="AN15" s="21">
        <f t="shared" si="8"/>
        <v>52</v>
      </c>
      <c r="AO15" s="20">
        <f t="shared" si="9"/>
        <v>6.5</v>
      </c>
      <c r="AP15" s="40"/>
      <c r="AQ15" s="432">
        <v>6.25</v>
      </c>
      <c r="AR15" s="19"/>
      <c r="AS15" s="20">
        <f t="shared" si="10"/>
        <v>6.25</v>
      </c>
      <c r="AT15" s="22"/>
      <c r="AU15" s="431">
        <v>5.7</v>
      </c>
      <c r="AV15" s="431">
        <v>5.8</v>
      </c>
      <c r="AW15" s="431">
        <v>5</v>
      </c>
      <c r="AX15" s="431">
        <v>5.8</v>
      </c>
      <c r="AY15" s="431">
        <v>5.8</v>
      </c>
      <c r="AZ15" s="431">
        <v>6</v>
      </c>
      <c r="BA15" s="431">
        <v>6.3</v>
      </c>
      <c r="BB15" s="431">
        <v>5.8</v>
      </c>
      <c r="BC15" s="21">
        <f t="shared" si="11"/>
        <v>46.199999999999996</v>
      </c>
      <c r="BD15" s="20">
        <f t="shared" si="12"/>
        <v>5.7749999999999995</v>
      </c>
      <c r="BE15" s="22"/>
      <c r="BF15" s="431">
        <v>5.5</v>
      </c>
      <c r="BG15" s="431">
        <v>6.3</v>
      </c>
      <c r="BH15" s="431">
        <v>6.5</v>
      </c>
      <c r="BI15" s="431">
        <v>5</v>
      </c>
      <c r="BJ15" s="431">
        <v>4.8</v>
      </c>
      <c r="BK15" s="20">
        <f t="shared" si="13"/>
        <v>5.6949999999999994</v>
      </c>
      <c r="BL15" s="19"/>
      <c r="BM15" s="20">
        <f t="shared" si="14"/>
        <v>5.6949999999999994</v>
      </c>
      <c r="BN15" s="22"/>
      <c r="BO15" s="431">
        <v>5</v>
      </c>
      <c r="BP15" s="431">
        <v>4.8</v>
      </c>
      <c r="BQ15" s="431">
        <v>5</v>
      </c>
      <c r="BR15" s="431">
        <v>5</v>
      </c>
      <c r="BS15" s="431">
        <v>5.5</v>
      </c>
      <c r="BT15" s="431">
        <v>5.5</v>
      </c>
      <c r="BU15" s="431">
        <v>6</v>
      </c>
      <c r="BV15" s="431">
        <v>4.5</v>
      </c>
      <c r="BW15" s="21">
        <f t="shared" si="15"/>
        <v>41.3</v>
      </c>
      <c r="BX15" s="20">
        <f t="shared" si="16"/>
        <v>5.1624999999999996</v>
      </c>
      <c r="BY15" s="40"/>
      <c r="BZ15" s="432">
        <v>7.25</v>
      </c>
      <c r="CA15" s="19"/>
      <c r="CB15" s="20">
        <f t="shared" si="17"/>
        <v>7.25</v>
      </c>
      <c r="CC15" s="22"/>
      <c r="CD15" s="208">
        <f t="shared" si="18"/>
        <v>5.9093749999999989</v>
      </c>
      <c r="CE15" s="24"/>
      <c r="CF15" s="23">
        <f t="shared" si="19"/>
        <v>6.2937500000000002</v>
      </c>
      <c r="CG15" s="38"/>
      <c r="CH15" s="25">
        <f t="shared" si="20"/>
        <v>6.1015625</v>
      </c>
      <c r="CI15" s="442">
        <v>4</v>
      </c>
    </row>
    <row r="16" spans="1:87" x14ac:dyDescent="0.3">
      <c r="A16" s="108">
        <v>47</v>
      </c>
      <c r="B16" s="90" t="s">
        <v>127</v>
      </c>
      <c r="C16" s="90" t="s">
        <v>180</v>
      </c>
      <c r="D16" s="90" t="s">
        <v>181</v>
      </c>
      <c r="E16" s="90" t="s">
        <v>169</v>
      </c>
      <c r="F16" s="429">
        <v>7.5</v>
      </c>
      <c r="G16" s="429">
        <v>7</v>
      </c>
      <c r="H16" s="429">
        <v>7</v>
      </c>
      <c r="I16" s="429">
        <v>7</v>
      </c>
      <c r="J16" s="430">
        <f t="shared" si="0"/>
        <v>7.125</v>
      </c>
      <c r="K16" s="429">
        <v>7.3</v>
      </c>
      <c r="L16" s="429"/>
      <c r="M16" s="430">
        <f t="shared" si="1"/>
        <v>7.3</v>
      </c>
      <c r="N16" s="429">
        <v>7</v>
      </c>
      <c r="O16" s="429">
        <v>0.2</v>
      </c>
      <c r="P16" s="430">
        <f t="shared" si="2"/>
        <v>6.8</v>
      </c>
      <c r="Q16" s="20">
        <f t="shared" si="3"/>
        <v>7.13</v>
      </c>
      <c r="R16" s="17"/>
      <c r="S16" s="429">
        <v>7.3</v>
      </c>
      <c r="T16" s="429">
        <v>7</v>
      </c>
      <c r="U16" s="429">
        <v>6.8</v>
      </c>
      <c r="V16" s="429">
        <v>7</v>
      </c>
      <c r="W16" s="430">
        <f t="shared" si="4"/>
        <v>7.0250000000000004</v>
      </c>
      <c r="X16" s="429">
        <v>6.8</v>
      </c>
      <c r="Y16" s="429"/>
      <c r="Z16" s="430">
        <f t="shared" si="5"/>
        <v>6.8</v>
      </c>
      <c r="AA16" s="429">
        <v>6.7</v>
      </c>
      <c r="AB16" s="429">
        <v>0.2</v>
      </c>
      <c r="AC16" s="430">
        <f t="shared" si="6"/>
        <v>6.5</v>
      </c>
      <c r="AD16" s="20">
        <f t="shared" si="7"/>
        <v>6.830000000000001</v>
      </c>
      <c r="AE16" s="22"/>
      <c r="AF16" s="431">
        <v>3.4</v>
      </c>
      <c r="AG16" s="431">
        <v>4.2</v>
      </c>
      <c r="AH16" s="431">
        <v>5.6</v>
      </c>
      <c r="AI16" s="431">
        <v>6</v>
      </c>
      <c r="AJ16" s="431">
        <v>5.6</v>
      </c>
      <c r="AK16" s="431">
        <v>5.6</v>
      </c>
      <c r="AL16" s="431">
        <v>6.4</v>
      </c>
      <c r="AM16" s="431">
        <v>6.6</v>
      </c>
      <c r="AN16" s="21">
        <f t="shared" si="8"/>
        <v>43.4</v>
      </c>
      <c r="AO16" s="20">
        <f t="shared" si="9"/>
        <v>5.4249999999999998</v>
      </c>
      <c r="AP16" s="40"/>
      <c r="AQ16" s="432">
        <v>6.7</v>
      </c>
      <c r="AR16" s="19">
        <v>1</v>
      </c>
      <c r="AS16" s="20">
        <f t="shared" si="10"/>
        <v>5.7</v>
      </c>
      <c r="AT16" s="22"/>
      <c r="AU16" s="431">
        <v>5</v>
      </c>
      <c r="AV16" s="431">
        <v>7</v>
      </c>
      <c r="AW16" s="431">
        <v>4.5</v>
      </c>
      <c r="AX16" s="431">
        <v>4.5</v>
      </c>
      <c r="AY16" s="431">
        <v>6.5</v>
      </c>
      <c r="AZ16" s="431">
        <v>6.5</v>
      </c>
      <c r="BA16" s="431">
        <v>6</v>
      </c>
      <c r="BB16" s="431">
        <v>5</v>
      </c>
      <c r="BC16" s="21">
        <f t="shared" si="11"/>
        <v>45</v>
      </c>
      <c r="BD16" s="20">
        <f t="shared" si="12"/>
        <v>5.625</v>
      </c>
      <c r="BE16" s="22"/>
      <c r="BF16" s="431">
        <v>6.5</v>
      </c>
      <c r="BG16" s="431">
        <v>7.5</v>
      </c>
      <c r="BH16" s="431">
        <v>6</v>
      </c>
      <c r="BI16" s="431">
        <v>6.3</v>
      </c>
      <c r="BJ16" s="431">
        <v>5.5</v>
      </c>
      <c r="BK16" s="20">
        <f t="shared" si="13"/>
        <v>6.46</v>
      </c>
      <c r="BL16" s="19">
        <v>1</v>
      </c>
      <c r="BM16" s="20">
        <f t="shared" si="14"/>
        <v>5.46</v>
      </c>
      <c r="BN16" s="22"/>
      <c r="BO16" s="431">
        <v>5</v>
      </c>
      <c r="BP16" s="431">
        <v>6.3</v>
      </c>
      <c r="BQ16" s="431">
        <v>4.5</v>
      </c>
      <c r="BR16" s="431">
        <v>5.5</v>
      </c>
      <c r="BS16" s="431">
        <v>5.5</v>
      </c>
      <c r="BT16" s="431">
        <v>5.5</v>
      </c>
      <c r="BU16" s="431">
        <v>4.5</v>
      </c>
      <c r="BV16" s="431">
        <v>5.8</v>
      </c>
      <c r="BW16" s="21">
        <f t="shared" si="15"/>
        <v>42.599999999999994</v>
      </c>
      <c r="BX16" s="20">
        <f t="shared" si="16"/>
        <v>5.3249999999999993</v>
      </c>
      <c r="BY16" s="40"/>
      <c r="BZ16" s="432">
        <v>7.15</v>
      </c>
      <c r="CA16" s="19">
        <v>0.4</v>
      </c>
      <c r="CB16" s="20">
        <f t="shared" si="17"/>
        <v>6.75</v>
      </c>
      <c r="CC16" s="22"/>
      <c r="CD16" s="208">
        <f t="shared" si="18"/>
        <v>5.8762499999999998</v>
      </c>
      <c r="CE16" s="24"/>
      <c r="CF16" s="23">
        <f t="shared" si="19"/>
        <v>6.1850000000000005</v>
      </c>
      <c r="CG16" s="38"/>
      <c r="CH16" s="25">
        <f t="shared" si="20"/>
        <v>6.0306250000000006</v>
      </c>
      <c r="CI16" s="442">
        <v>5</v>
      </c>
    </row>
    <row r="17" spans="1:87" x14ac:dyDescent="0.3">
      <c r="A17" s="108">
        <v>67</v>
      </c>
      <c r="B17" s="90" t="s">
        <v>242</v>
      </c>
      <c r="C17" s="90" t="s">
        <v>223</v>
      </c>
      <c r="D17" s="90" t="s">
        <v>178</v>
      </c>
      <c r="E17" s="90" t="s">
        <v>179</v>
      </c>
      <c r="F17" s="429">
        <v>6.5</v>
      </c>
      <c r="G17" s="429">
        <v>6.3</v>
      </c>
      <c r="H17" s="429">
        <v>5.8</v>
      </c>
      <c r="I17" s="429">
        <v>6</v>
      </c>
      <c r="J17" s="430">
        <f t="shared" si="0"/>
        <v>6.15</v>
      </c>
      <c r="K17" s="429">
        <v>6.8</v>
      </c>
      <c r="L17" s="429"/>
      <c r="M17" s="430">
        <f t="shared" si="1"/>
        <v>6.8</v>
      </c>
      <c r="N17" s="429">
        <v>6.9</v>
      </c>
      <c r="O17" s="429">
        <v>0.8</v>
      </c>
      <c r="P17" s="430">
        <f t="shared" si="2"/>
        <v>6.1000000000000005</v>
      </c>
      <c r="Q17" s="20">
        <f t="shared" si="3"/>
        <v>6.4</v>
      </c>
      <c r="R17" s="17"/>
      <c r="S17" s="429">
        <v>5.9</v>
      </c>
      <c r="T17" s="429">
        <v>6</v>
      </c>
      <c r="U17" s="429">
        <v>5.5</v>
      </c>
      <c r="V17" s="429">
        <v>6</v>
      </c>
      <c r="W17" s="430">
        <f t="shared" si="4"/>
        <v>5.85</v>
      </c>
      <c r="X17" s="429">
        <v>6.5</v>
      </c>
      <c r="Y17" s="429">
        <v>2</v>
      </c>
      <c r="Z17" s="430">
        <f t="shared" si="5"/>
        <v>4.5</v>
      </c>
      <c r="AA17" s="429">
        <v>6</v>
      </c>
      <c r="AB17" s="429">
        <v>0.8</v>
      </c>
      <c r="AC17" s="430">
        <f t="shared" si="6"/>
        <v>5.2</v>
      </c>
      <c r="AD17" s="20">
        <f t="shared" si="7"/>
        <v>5.18</v>
      </c>
      <c r="AE17" s="22"/>
      <c r="AF17" s="431">
        <v>5.8</v>
      </c>
      <c r="AG17" s="431">
        <v>5.2</v>
      </c>
      <c r="AH17" s="431">
        <v>7.3</v>
      </c>
      <c r="AI17" s="431">
        <v>7</v>
      </c>
      <c r="AJ17" s="431">
        <v>6.2</v>
      </c>
      <c r="AK17" s="431">
        <v>6</v>
      </c>
      <c r="AL17" s="431">
        <v>6.5</v>
      </c>
      <c r="AM17" s="431">
        <v>6.5</v>
      </c>
      <c r="AN17" s="21">
        <f t="shared" si="8"/>
        <v>50.5</v>
      </c>
      <c r="AO17" s="20">
        <f t="shared" si="9"/>
        <v>6.3125</v>
      </c>
      <c r="AP17" s="40"/>
      <c r="AQ17" s="432">
        <v>5.45</v>
      </c>
      <c r="AR17" s="19"/>
      <c r="AS17" s="20">
        <f t="shared" si="10"/>
        <v>5.45</v>
      </c>
      <c r="AT17" s="22"/>
      <c r="AU17" s="431">
        <v>6.5</v>
      </c>
      <c r="AV17" s="431">
        <v>6.3</v>
      </c>
      <c r="AW17" s="431">
        <v>6.5</v>
      </c>
      <c r="AX17" s="431">
        <v>6.3</v>
      </c>
      <c r="AY17" s="431">
        <v>6</v>
      </c>
      <c r="AZ17" s="431">
        <v>6</v>
      </c>
      <c r="BA17" s="431">
        <v>6.5</v>
      </c>
      <c r="BB17" s="431">
        <v>5.8</v>
      </c>
      <c r="BC17" s="21">
        <f t="shared" si="11"/>
        <v>49.9</v>
      </c>
      <c r="BD17" s="20">
        <f t="shared" si="12"/>
        <v>6.2374999999999998</v>
      </c>
      <c r="BE17" s="22"/>
      <c r="BF17" s="431">
        <v>5.5</v>
      </c>
      <c r="BG17" s="431">
        <v>8</v>
      </c>
      <c r="BH17" s="431">
        <v>6.5</v>
      </c>
      <c r="BI17" s="431">
        <v>5</v>
      </c>
      <c r="BJ17" s="431">
        <v>5.3</v>
      </c>
      <c r="BK17" s="20">
        <f t="shared" si="13"/>
        <v>6.1950000000000003</v>
      </c>
      <c r="BL17" s="19">
        <v>1</v>
      </c>
      <c r="BM17" s="20">
        <f t="shared" si="14"/>
        <v>5.1950000000000003</v>
      </c>
      <c r="BN17" s="22"/>
      <c r="BO17" s="431">
        <v>5</v>
      </c>
      <c r="BP17" s="431">
        <v>5.5</v>
      </c>
      <c r="BQ17" s="431">
        <v>6.5</v>
      </c>
      <c r="BR17" s="431">
        <v>6</v>
      </c>
      <c r="BS17" s="431">
        <v>5.2</v>
      </c>
      <c r="BT17" s="431">
        <v>5.8</v>
      </c>
      <c r="BU17" s="431">
        <v>5</v>
      </c>
      <c r="BV17" s="431">
        <v>5.5</v>
      </c>
      <c r="BW17" s="21">
        <f t="shared" si="15"/>
        <v>44.5</v>
      </c>
      <c r="BX17" s="20">
        <f t="shared" si="16"/>
        <v>5.5625</v>
      </c>
      <c r="BY17" s="40"/>
      <c r="BZ17" s="432">
        <v>6.6</v>
      </c>
      <c r="CA17" s="19"/>
      <c r="CB17" s="20">
        <f t="shared" si="17"/>
        <v>6.6</v>
      </c>
      <c r="CC17" s="22"/>
      <c r="CD17" s="208">
        <f t="shared" si="18"/>
        <v>6.1281249999999998</v>
      </c>
      <c r="CE17" s="24"/>
      <c r="CF17" s="23">
        <f t="shared" si="19"/>
        <v>5.6062499999999993</v>
      </c>
      <c r="CG17" s="38"/>
      <c r="CH17" s="25">
        <f t="shared" si="20"/>
        <v>5.8671875</v>
      </c>
      <c r="CI17" s="442">
        <v>6</v>
      </c>
    </row>
    <row r="19" spans="1:87" x14ac:dyDescent="0.3">
      <c r="A19" s="248"/>
      <c r="B19" s="248"/>
      <c r="C19" s="250"/>
      <c r="D19" s="250"/>
    </row>
    <row r="20" spans="1:87" x14ac:dyDescent="0.3">
      <c r="A20" s="248"/>
      <c r="B20" s="248"/>
      <c r="C20" s="250"/>
      <c r="D20" s="250"/>
    </row>
    <row r="21" spans="1:87" x14ac:dyDescent="0.3">
      <c r="A21" s="248"/>
      <c r="B21" s="248"/>
      <c r="C21" s="249"/>
      <c r="D21" s="249"/>
    </row>
    <row r="22" spans="1:87" x14ac:dyDescent="0.3">
      <c r="A22" s="248"/>
      <c r="B22" s="248"/>
      <c r="C22" s="249"/>
      <c r="D22" s="249"/>
    </row>
    <row r="23" spans="1:87" x14ac:dyDescent="0.3">
      <c r="A23" s="248"/>
      <c r="B23" s="248"/>
      <c r="C23" s="249"/>
      <c r="D23" s="249"/>
    </row>
    <row r="24" spans="1:87" x14ac:dyDescent="0.3">
      <c r="A24" s="248"/>
      <c r="B24" s="248"/>
      <c r="C24" s="249"/>
      <c r="D24" s="249"/>
    </row>
    <row r="25" spans="1:87" x14ac:dyDescent="0.3">
      <c r="A25" s="248"/>
      <c r="B25" s="248"/>
      <c r="C25" s="249"/>
      <c r="D25" s="249"/>
    </row>
    <row r="26" spans="1:87" x14ac:dyDescent="0.3">
      <c r="A26" s="248"/>
      <c r="B26" s="248"/>
      <c r="C26" s="249"/>
      <c r="D26" s="249"/>
    </row>
    <row r="27" spans="1:87" x14ac:dyDescent="0.3">
      <c r="A27" s="248"/>
      <c r="B27" s="248"/>
      <c r="C27" s="249"/>
      <c r="D27" s="249"/>
    </row>
    <row r="28" spans="1:87" x14ac:dyDescent="0.3">
      <c r="A28" s="248"/>
      <c r="B28" s="248"/>
      <c r="C28" s="249"/>
      <c r="D28" s="249"/>
    </row>
    <row r="29" spans="1:87" x14ac:dyDescent="0.3">
      <c r="A29" s="248"/>
      <c r="B29" s="248"/>
      <c r="C29" s="249"/>
      <c r="D29" s="249"/>
    </row>
    <row r="30" spans="1:87" x14ac:dyDescent="0.3">
      <c r="A30" s="248"/>
      <c r="B30" s="248"/>
      <c r="C30" s="249"/>
      <c r="D30" s="249"/>
    </row>
    <row r="31" spans="1:87" x14ac:dyDescent="0.3">
      <c r="A31" s="248"/>
      <c r="B31" s="248"/>
      <c r="C31" s="249"/>
      <c r="D31" s="249"/>
    </row>
  </sheetData>
  <sortState xmlns:xlrd2="http://schemas.microsoft.com/office/spreadsheetml/2017/richdata2" ref="A12:CI17">
    <sortCondition descending="1" ref="CH12:CH17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E983-3D27-45B6-AFA5-34132562C251}">
  <sheetPr>
    <pageSetUpPr fitToPage="1"/>
  </sheetPr>
  <dimension ref="A1:CI29"/>
  <sheetViews>
    <sheetView zoomScale="85" zoomScaleNormal="85" workbookViewId="0">
      <pane xSplit="3" topLeftCell="BC1" activePane="topRight" state="frozen"/>
      <selection pane="topRight" activeCell="A14" sqref="A14:XFD14"/>
    </sheetView>
  </sheetViews>
  <sheetFormatPr defaultColWidth="9.109375" defaultRowHeight="14.4" x14ac:dyDescent="0.3"/>
  <cols>
    <col min="1" max="1" width="6.77734375" style="3" customWidth="1"/>
    <col min="2" max="2" width="20.88671875" style="3" customWidth="1"/>
    <col min="3" max="3" width="27.109375" style="3" customWidth="1"/>
    <col min="4" max="4" width="23" style="3" customWidth="1"/>
    <col min="5" max="5" width="17.44140625" style="3" customWidth="1"/>
    <col min="6" max="6" width="7.5546875" customWidth="1"/>
    <col min="7" max="7" width="10.77734375" customWidth="1"/>
    <col min="8" max="8" width="9.21875" customWidth="1"/>
    <col min="9" max="9" width="11" customWidth="1"/>
    <col min="10" max="17" width="9.109375" customWidth="1"/>
    <col min="18" max="18" width="3.21875" style="3" customWidth="1"/>
    <col min="19" max="19" width="7.5546875" customWidth="1"/>
    <col min="20" max="20" width="10.77734375" customWidth="1"/>
    <col min="21" max="21" width="9.21875" customWidth="1"/>
    <col min="22" max="22" width="11" customWidth="1"/>
    <col min="23" max="30" width="9.109375" customWidth="1"/>
    <col min="31" max="31" width="3.21875" style="3" customWidth="1"/>
    <col min="32" max="41" width="7.77734375" style="3" customWidth="1"/>
    <col min="42" max="42" width="3.21875" style="3" customWidth="1"/>
    <col min="43" max="44" width="7.77734375" style="3" customWidth="1"/>
    <col min="45" max="45" width="9.44140625" style="3" customWidth="1"/>
    <col min="46" max="46" width="3.44140625" style="3" customWidth="1"/>
    <col min="47" max="56" width="7.77734375" style="3" customWidth="1"/>
    <col min="57" max="57" width="3.21875" style="3" customWidth="1"/>
    <col min="58" max="65" width="7.77734375" style="3" customWidth="1"/>
    <col min="66" max="66" width="2.77734375" style="3" customWidth="1"/>
    <col min="67" max="76" width="7.77734375" style="3" customWidth="1"/>
    <col min="77" max="77" width="3.21875" style="3" customWidth="1"/>
    <col min="78" max="79" width="7.77734375" style="3" customWidth="1"/>
    <col min="80" max="80" width="9.44140625" style="3" customWidth="1"/>
    <col min="81" max="81" width="3.44140625" style="3" customWidth="1"/>
    <col min="82" max="82" width="10.44140625" style="3" customWidth="1"/>
    <col min="83" max="83" width="2.77734375" style="3" customWidth="1"/>
    <col min="84" max="84" width="9.109375" style="3"/>
    <col min="85" max="85" width="2.21875" style="3" customWidth="1"/>
    <col min="86" max="86" width="9.109375" style="3"/>
    <col min="87" max="87" width="12.44140625" style="3" customWidth="1"/>
    <col min="88" max="16384" width="9.109375" style="3"/>
  </cols>
  <sheetData>
    <row r="1" spans="1:87" ht="15.6" x14ac:dyDescent="0.3">
      <c r="A1" s="84" t="str">
        <f>'Comp Detail'!A1</f>
        <v>Australian National Vaulting Championships 2024</v>
      </c>
      <c r="D1" s="133" t="s">
        <v>76</v>
      </c>
      <c r="E1" s="90" t="s">
        <v>289</v>
      </c>
      <c r="F1" s="1"/>
      <c r="G1" s="1"/>
      <c r="H1" s="1"/>
      <c r="I1" s="1"/>
      <c r="J1" s="90"/>
      <c r="K1" s="90"/>
      <c r="L1" s="90"/>
      <c r="M1" s="90"/>
      <c r="N1" s="90"/>
      <c r="O1" s="90"/>
      <c r="P1" s="90"/>
      <c r="Q1" s="90"/>
      <c r="S1" s="1"/>
      <c r="T1" s="1"/>
      <c r="U1" s="1"/>
      <c r="V1" s="1"/>
      <c r="W1" s="90"/>
      <c r="X1" s="90"/>
      <c r="Y1" s="90"/>
      <c r="Z1" s="90"/>
      <c r="AA1" s="90"/>
      <c r="AB1" s="90"/>
      <c r="AC1" s="90"/>
      <c r="AD1" s="90"/>
      <c r="BE1" s="5"/>
      <c r="CI1" s="5">
        <f ca="1">NOW()</f>
        <v>45603.451327662035</v>
      </c>
    </row>
    <row r="2" spans="1:87" ht="14.85" customHeight="1" x14ac:dyDescent="0.4">
      <c r="A2" s="27"/>
      <c r="D2" s="133" t="s">
        <v>77</v>
      </c>
      <c r="E2" s="90" t="s">
        <v>293</v>
      </c>
      <c r="F2" s="1"/>
      <c r="G2" s="1"/>
      <c r="H2" s="1"/>
      <c r="I2" s="1"/>
      <c r="J2" s="90"/>
      <c r="K2" s="90"/>
      <c r="L2" s="182"/>
      <c r="M2" s="90"/>
      <c r="N2" s="90"/>
      <c r="O2" s="90"/>
      <c r="P2" s="90"/>
      <c r="Q2" s="90"/>
      <c r="S2" s="1"/>
      <c r="T2" s="1"/>
      <c r="U2" s="1"/>
      <c r="V2" s="1"/>
      <c r="W2" s="90"/>
      <c r="X2" s="90"/>
      <c r="Y2" s="90"/>
      <c r="Z2" s="90"/>
      <c r="AA2" s="90"/>
      <c r="AB2" s="90"/>
      <c r="AC2" s="90"/>
      <c r="AD2" s="90"/>
      <c r="BE2" s="7"/>
      <c r="CI2" s="7">
        <f ca="1">NOW()</f>
        <v>45603.451327662035</v>
      </c>
    </row>
    <row r="3" spans="1:87" ht="15.6" x14ac:dyDescent="0.3">
      <c r="A3" s="471" t="str">
        <f>'Comp Detail'!A3</f>
        <v>27 to 29 Sept 2024</v>
      </c>
      <c r="B3" s="472"/>
      <c r="D3" s="133" t="s">
        <v>78</v>
      </c>
      <c r="E3" t="s">
        <v>290</v>
      </c>
      <c r="AF3" s="9"/>
      <c r="AG3" s="9"/>
      <c r="AH3" s="9"/>
      <c r="AI3" s="9"/>
      <c r="AJ3" s="9"/>
      <c r="AK3" s="9"/>
      <c r="AL3" s="9"/>
      <c r="AM3" s="9"/>
      <c r="AN3" s="9"/>
      <c r="AO3" s="9"/>
      <c r="AQ3" s="8"/>
      <c r="AR3" s="8"/>
      <c r="AS3" s="8"/>
      <c r="AU3" s="9"/>
      <c r="AV3" s="9"/>
      <c r="AW3" s="9"/>
      <c r="AX3" s="9"/>
      <c r="AY3" s="9"/>
      <c r="AZ3" s="9"/>
      <c r="BA3" s="9"/>
      <c r="BB3" s="9"/>
      <c r="BC3" s="9"/>
      <c r="BD3" s="9"/>
      <c r="BF3" s="8"/>
      <c r="BG3" s="8"/>
      <c r="BH3" s="8"/>
      <c r="BI3" s="8"/>
      <c r="BJ3" s="8"/>
      <c r="BK3" s="8"/>
      <c r="BL3" s="8"/>
      <c r="BM3" s="8"/>
      <c r="BO3" s="9"/>
      <c r="BP3" s="9"/>
      <c r="BQ3" s="9"/>
      <c r="BR3" s="9"/>
      <c r="BS3" s="9"/>
      <c r="BT3" s="9"/>
      <c r="BU3" s="9"/>
      <c r="BV3" s="9"/>
      <c r="BW3" s="9"/>
      <c r="BX3" s="9"/>
      <c r="BZ3" s="8"/>
      <c r="CA3" s="8"/>
      <c r="CB3" s="8"/>
    </row>
    <row r="4" spans="1:87" s="328" customFormat="1" ht="15.6" x14ac:dyDescent="0.3">
      <c r="A4" s="445"/>
      <c r="B4" s="337"/>
      <c r="D4" s="330" t="s">
        <v>130</v>
      </c>
      <c r="E4" s="90" t="s">
        <v>291</v>
      </c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Q4" s="435"/>
      <c r="AR4" s="435"/>
      <c r="AS4" s="435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F4" s="435"/>
      <c r="BG4" s="435"/>
      <c r="BH4" s="435"/>
      <c r="BI4" s="435"/>
      <c r="BJ4" s="435"/>
      <c r="BK4" s="435"/>
      <c r="BL4" s="435"/>
      <c r="BM4" s="435"/>
      <c r="BO4" s="434"/>
      <c r="BP4" s="434"/>
      <c r="BQ4" s="434"/>
      <c r="BR4" s="434"/>
      <c r="BS4" s="434"/>
      <c r="BT4" s="434"/>
      <c r="BU4" s="434"/>
      <c r="BV4" s="434"/>
      <c r="BW4" s="434"/>
      <c r="BX4" s="434"/>
      <c r="BZ4" s="435"/>
      <c r="CA4" s="435"/>
      <c r="CB4" s="435"/>
    </row>
    <row r="5" spans="1:87" s="328" customFormat="1" ht="15.6" x14ac:dyDescent="0.3">
      <c r="A5" s="446"/>
      <c r="B5" s="447"/>
      <c r="F5" s="339" t="s">
        <v>74</v>
      </c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S5" s="438" t="s">
        <v>51</v>
      </c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F5" s="439" t="s">
        <v>22</v>
      </c>
      <c r="AG5" s="439"/>
      <c r="AH5" s="439"/>
      <c r="AI5" s="439"/>
      <c r="AJ5" s="439"/>
      <c r="AK5" s="439"/>
      <c r="AL5" s="439"/>
      <c r="AM5" s="439"/>
      <c r="AN5" s="439"/>
      <c r="AO5" s="439"/>
      <c r="AQ5" s="438" t="s">
        <v>11</v>
      </c>
      <c r="AR5" s="438"/>
      <c r="AS5" s="438"/>
      <c r="AU5" s="439" t="s">
        <v>22</v>
      </c>
      <c r="AV5" s="439"/>
      <c r="AW5" s="439"/>
      <c r="AX5" s="439"/>
      <c r="AY5" s="439"/>
      <c r="AZ5" s="439"/>
      <c r="BA5" s="439"/>
      <c r="BB5" s="439"/>
      <c r="BC5" s="439"/>
      <c r="BD5" s="439"/>
      <c r="BF5" s="438" t="s">
        <v>11</v>
      </c>
      <c r="BG5" s="438"/>
      <c r="BH5" s="438"/>
      <c r="BI5" s="438"/>
      <c r="BJ5" s="438"/>
      <c r="BK5" s="438"/>
      <c r="BL5" s="438"/>
      <c r="BM5" s="438"/>
      <c r="BO5" s="439" t="s">
        <v>22</v>
      </c>
      <c r="BP5" s="439"/>
      <c r="BQ5" s="439"/>
      <c r="BR5" s="439"/>
      <c r="BS5" s="439"/>
      <c r="BT5" s="439"/>
      <c r="BU5" s="439"/>
      <c r="BV5" s="439"/>
      <c r="BW5" s="439"/>
      <c r="BX5" s="439"/>
      <c r="BZ5" s="438" t="s">
        <v>11</v>
      </c>
      <c r="CA5" s="438"/>
      <c r="CB5" s="438"/>
    </row>
    <row r="6" spans="1:87" s="328" customFormat="1" ht="15.6" x14ac:dyDescent="0.3">
      <c r="A6" s="27" t="s">
        <v>244</v>
      </c>
      <c r="B6" s="27"/>
      <c r="F6" s="329"/>
      <c r="G6" s="329"/>
      <c r="H6" s="329"/>
      <c r="I6" s="329"/>
      <c r="J6" s="329"/>
      <c r="K6" s="92"/>
      <c r="L6" s="92"/>
      <c r="M6" s="92"/>
      <c r="N6" s="329"/>
      <c r="O6" s="329"/>
      <c r="P6" s="329"/>
      <c r="Q6" s="329"/>
      <c r="S6" s="329"/>
      <c r="T6" s="329"/>
      <c r="U6" s="329"/>
      <c r="V6" s="329"/>
      <c r="W6" s="329"/>
      <c r="X6" s="92"/>
      <c r="Y6" s="92"/>
      <c r="Z6" s="92"/>
      <c r="AA6" s="329"/>
      <c r="AB6" s="329"/>
      <c r="AC6" s="329"/>
      <c r="AD6" s="329"/>
    </row>
    <row r="7" spans="1:87" s="328" customFormat="1" ht="15.6" x14ac:dyDescent="0.3">
      <c r="A7" s="27" t="s">
        <v>245</v>
      </c>
      <c r="B7" s="440"/>
      <c r="F7" s="92" t="s">
        <v>47</v>
      </c>
      <c r="G7" s="329" t="str">
        <f>E1</f>
        <v>Juan Manuel Cardaci</v>
      </c>
      <c r="H7" s="329"/>
      <c r="I7" s="329"/>
      <c r="J7" s="329"/>
      <c r="K7" s="329"/>
      <c r="L7" s="329"/>
      <c r="M7" s="329"/>
      <c r="N7" s="329"/>
      <c r="O7" s="329"/>
      <c r="P7" s="329"/>
      <c r="Q7" s="329"/>
      <c r="S7" s="92" t="s">
        <v>47</v>
      </c>
      <c r="T7" s="329" t="str">
        <f>E1</f>
        <v>Juan Manuel Cardaci</v>
      </c>
      <c r="U7" s="329"/>
      <c r="V7" s="329"/>
      <c r="W7" s="329"/>
      <c r="X7" s="329"/>
      <c r="Y7" s="329"/>
      <c r="Z7" s="329"/>
      <c r="AA7" s="329"/>
      <c r="AB7" s="329"/>
      <c r="AC7" s="329"/>
      <c r="AD7" s="329"/>
      <c r="AF7" s="27" t="s">
        <v>46</v>
      </c>
      <c r="AG7" s="328" t="str">
        <f>E2</f>
        <v>Anna Betts</v>
      </c>
      <c r="AQ7" s="27" t="s">
        <v>46</v>
      </c>
      <c r="AR7" s="328" t="str">
        <f>E2</f>
        <v>Anna Betts</v>
      </c>
      <c r="AU7" s="27" t="s">
        <v>48</v>
      </c>
      <c r="AV7" s="328" t="str">
        <f>E3</f>
        <v>Monika Eriksson</v>
      </c>
      <c r="BF7" s="27" t="s">
        <v>48</v>
      </c>
      <c r="BG7" s="328" t="str">
        <f>E3</f>
        <v>Monika Eriksson</v>
      </c>
      <c r="BL7" s="27"/>
      <c r="BM7" s="27"/>
      <c r="BO7" s="27" t="s">
        <v>96</v>
      </c>
      <c r="BP7" s="328" t="str">
        <f>E4</f>
        <v>Nicole de Villiers</v>
      </c>
      <c r="BZ7" s="27" t="s">
        <v>96</v>
      </c>
      <c r="CA7" s="328" t="str">
        <f>E4</f>
        <v>Nicole de Villiers</v>
      </c>
      <c r="CD7" s="27" t="s">
        <v>12</v>
      </c>
    </row>
    <row r="8" spans="1:87" s="328" customFormat="1" ht="15.6" x14ac:dyDescent="0.3">
      <c r="B8" s="27"/>
      <c r="F8" s="92" t="s">
        <v>26</v>
      </c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S8" s="92" t="s">
        <v>26</v>
      </c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</row>
    <row r="9" spans="1:87" x14ac:dyDescent="0.3">
      <c r="F9" s="134" t="s">
        <v>1</v>
      </c>
      <c r="G9" s="90"/>
      <c r="H9" s="90"/>
      <c r="I9" s="90"/>
      <c r="J9" s="143" t="s">
        <v>1</v>
      </c>
      <c r="K9" s="144"/>
      <c r="L9" s="144"/>
      <c r="M9" s="144" t="s">
        <v>2</v>
      </c>
      <c r="N9" s="90"/>
      <c r="O9" s="144"/>
      <c r="P9" s="144" t="s">
        <v>3</v>
      </c>
      <c r="Q9" s="144" t="s">
        <v>80</v>
      </c>
      <c r="S9" s="134" t="s">
        <v>1</v>
      </c>
      <c r="T9" s="90"/>
      <c r="U9" s="90"/>
      <c r="V9" s="90"/>
      <c r="W9" s="143" t="s">
        <v>1</v>
      </c>
      <c r="X9" s="144"/>
      <c r="Y9" s="144"/>
      <c r="Z9" s="144" t="s">
        <v>2</v>
      </c>
      <c r="AA9" s="90"/>
      <c r="AB9" s="144"/>
      <c r="AC9" s="144" t="s">
        <v>3</v>
      </c>
      <c r="AD9" s="144" t="s">
        <v>80</v>
      </c>
      <c r="AF9" s="3" t="s">
        <v>8</v>
      </c>
      <c r="AP9" s="12"/>
      <c r="AQ9" s="6"/>
      <c r="AR9" s="3" t="s">
        <v>10</v>
      </c>
      <c r="AS9" s="6" t="s">
        <v>13</v>
      </c>
      <c r="BM9" s="132" t="s">
        <v>45</v>
      </c>
      <c r="BO9" s="3" t="s">
        <v>8</v>
      </c>
      <c r="BY9" s="12"/>
      <c r="BZ9" s="6"/>
      <c r="CA9" s="3" t="s">
        <v>10</v>
      </c>
      <c r="CB9" s="6" t="s">
        <v>13</v>
      </c>
      <c r="CD9" s="6" t="s">
        <v>50</v>
      </c>
      <c r="CF9" s="6" t="s">
        <v>51</v>
      </c>
      <c r="CH9" s="41" t="s">
        <v>52</v>
      </c>
      <c r="CI9" s="16"/>
    </row>
    <row r="10" spans="1:87" s="12" customFormat="1" x14ac:dyDescent="0.3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84</v>
      </c>
      <c r="H10" s="136" t="s">
        <v>82</v>
      </c>
      <c r="I10" s="136" t="s">
        <v>85</v>
      </c>
      <c r="J10" s="145" t="s">
        <v>34</v>
      </c>
      <c r="K10" s="130" t="s">
        <v>2</v>
      </c>
      <c r="L10" s="130" t="s">
        <v>87</v>
      </c>
      <c r="M10" s="145" t="s">
        <v>34</v>
      </c>
      <c r="N10" s="110" t="s">
        <v>3</v>
      </c>
      <c r="O10" s="130" t="s">
        <v>87</v>
      </c>
      <c r="P10" s="145" t="s">
        <v>34</v>
      </c>
      <c r="Q10" s="145" t="s">
        <v>34</v>
      </c>
      <c r="S10" s="136" t="s">
        <v>81</v>
      </c>
      <c r="T10" s="136" t="s">
        <v>84</v>
      </c>
      <c r="U10" s="136" t="s">
        <v>82</v>
      </c>
      <c r="V10" s="136" t="s">
        <v>85</v>
      </c>
      <c r="W10" s="145" t="s">
        <v>34</v>
      </c>
      <c r="X10" s="130" t="s">
        <v>2</v>
      </c>
      <c r="Y10" s="130" t="s">
        <v>87</v>
      </c>
      <c r="Z10" s="145" t="s">
        <v>34</v>
      </c>
      <c r="AA10" s="110" t="s">
        <v>3</v>
      </c>
      <c r="AB10" s="130" t="s">
        <v>87</v>
      </c>
      <c r="AC10" s="145" t="s">
        <v>34</v>
      </c>
      <c r="AD10" s="145" t="s">
        <v>34</v>
      </c>
      <c r="AE10" s="187"/>
      <c r="AF10" s="34" t="s">
        <v>29</v>
      </c>
      <c r="AG10" s="34" t="s">
        <v>30</v>
      </c>
      <c r="AH10" s="34" t="s">
        <v>17</v>
      </c>
      <c r="AI10" s="34" t="s">
        <v>55</v>
      </c>
      <c r="AJ10" s="34" t="s">
        <v>59</v>
      </c>
      <c r="AK10" s="34" t="s">
        <v>60</v>
      </c>
      <c r="AL10" s="34" t="s">
        <v>31</v>
      </c>
      <c r="AM10" s="34" t="s">
        <v>56</v>
      </c>
      <c r="AN10" s="34" t="s">
        <v>38</v>
      </c>
      <c r="AO10" s="35" t="s">
        <v>37</v>
      </c>
      <c r="AP10" s="188"/>
      <c r="AQ10" s="34" t="s">
        <v>36</v>
      </c>
      <c r="AR10" s="34" t="s">
        <v>9</v>
      </c>
      <c r="AS10" s="35" t="s">
        <v>15</v>
      </c>
      <c r="AT10" s="189"/>
      <c r="AU10" s="34" t="s">
        <v>29</v>
      </c>
      <c r="AV10" s="34" t="s">
        <v>30</v>
      </c>
      <c r="AW10" s="34" t="s">
        <v>17</v>
      </c>
      <c r="AX10" s="34" t="s">
        <v>55</v>
      </c>
      <c r="AY10" s="34" t="s">
        <v>59</v>
      </c>
      <c r="AZ10" s="34" t="s">
        <v>60</v>
      </c>
      <c r="BA10" s="34" t="s">
        <v>31</v>
      </c>
      <c r="BB10" s="34" t="s">
        <v>57</v>
      </c>
      <c r="BC10" s="34" t="s">
        <v>38</v>
      </c>
      <c r="BD10" s="35" t="s">
        <v>37</v>
      </c>
      <c r="BE10" s="189"/>
      <c r="BF10" s="190" t="s">
        <v>101</v>
      </c>
      <c r="BG10" s="190" t="s">
        <v>4</v>
      </c>
      <c r="BH10" s="190" t="s">
        <v>5</v>
      </c>
      <c r="BI10" s="190" t="s">
        <v>6</v>
      </c>
      <c r="BJ10" s="190" t="s">
        <v>7</v>
      </c>
      <c r="BK10" s="190" t="s">
        <v>33</v>
      </c>
      <c r="BL10" s="34" t="s">
        <v>10</v>
      </c>
      <c r="BM10" s="35" t="s">
        <v>15</v>
      </c>
      <c r="BN10" s="189"/>
      <c r="BO10" s="34" t="s">
        <v>29</v>
      </c>
      <c r="BP10" s="34" t="s">
        <v>30</v>
      </c>
      <c r="BQ10" s="34" t="s">
        <v>17</v>
      </c>
      <c r="BR10" s="34" t="s">
        <v>55</v>
      </c>
      <c r="BS10" s="34" t="s">
        <v>59</v>
      </c>
      <c r="BT10" s="34" t="s">
        <v>60</v>
      </c>
      <c r="BU10" s="34" t="s">
        <v>31</v>
      </c>
      <c r="BV10" s="34" t="s">
        <v>56</v>
      </c>
      <c r="BW10" s="34" t="s">
        <v>38</v>
      </c>
      <c r="BX10" s="35" t="s">
        <v>37</v>
      </c>
      <c r="BY10" s="188"/>
      <c r="BZ10" s="34" t="s">
        <v>36</v>
      </c>
      <c r="CA10" s="34" t="s">
        <v>9</v>
      </c>
      <c r="CB10" s="35" t="s">
        <v>15</v>
      </c>
      <c r="CC10" s="189"/>
      <c r="CD10" s="191" t="s">
        <v>32</v>
      </c>
      <c r="CE10" s="192"/>
      <c r="CF10" s="193" t="s">
        <v>32</v>
      </c>
      <c r="CG10" s="194"/>
      <c r="CH10" s="193" t="s">
        <v>32</v>
      </c>
      <c r="CI10" s="195" t="s">
        <v>35</v>
      </c>
    </row>
    <row r="11" spans="1:87" s="12" customFormat="1" x14ac:dyDescent="0.3">
      <c r="F11" s="38"/>
      <c r="G11" s="38"/>
      <c r="H11" s="38"/>
      <c r="I11" s="38"/>
      <c r="J11" s="147"/>
      <c r="K11" s="147"/>
      <c r="L11" s="147"/>
      <c r="M11" s="147"/>
      <c r="N11" s="147"/>
      <c r="O11" s="147"/>
      <c r="P11" s="147"/>
      <c r="Q11" s="147"/>
      <c r="R11" s="17"/>
      <c r="S11" s="38"/>
      <c r="T11" s="38"/>
      <c r="U11" s="38"/>
      <c r="V11" s="38"/>
      <c r="W11" s="147"/>
      <c r="X11" s="147"/>
      <c r="Y11" s="147"/>
      <c r="Z11" s="147"/>
      <c r="AA11" s="147"/>
      <c r="AB11" s="147"/>
      <c r="AC11" s="147"/>
      <c r="AD11" s="147"/>
      <c r="AE11" s="28"/>
      <c r="AP11" s="39"/>
      <c r="AT11" s="17"/>
      <c r="BE11" s="17"/>
      <c r="BF11" s="16"/>
      <c r="BG11" s="16"/>
      <c r="BH11" s="16"/>
      <c r="BI11" s="16"/>
      <c r="BJ11" s="16"/>
      <c r="BK11" s="16"/>
      <c r="BN11" s="17"/>
      <c r="BY11" s="39"/>
      <c r="CC11" s="17"/>
      <c r="CD11" s="6"/>
      <c r="CE11" s="3"/>
      <c r="CF11" s="41"/>
      <c r="CG11" s="42"/>
      <c r="CH11" s="41"/>
      <c r="CI11" s="18"/>
    </row>
    <row r="12" spans="1:87" x14ac:dyDescent="0.3">
      <c r="A12" s="108">
        <v>18</v>
      </c>
      <c r="B12" s="90" t="s">
        <v>109</v>
      </c>
      <c r="C12" s="90" t="s">
        <v>208</v>
      </c>
      <c r="D12" s="90" t="s">
        <v>209</v>
      </c>
      <c r="E12" s="90" t="s">
        <v>197</v>
      </c>
      <c r="F12" s="429">
        <v>7</v>
      </c>
      <c r="G12" s="429">
        <v>6.8</v>
      </c>
      <c r="H12" s="429">
        <v>6.4</v>
      </c>
      <c r="I12" s="429">
        <v>6.5</v>
      </c>
      <c r="J12" s="430">
        <f t="shared" ref="J12:J16" si="0">(F12+G12+H12+I12)/4</f>
        <v>6.6750000000000007</v>
      </c>
      <c r="K12" s="429">
        <v>6.8</v>
      </c>
      <c r="L12" s="429"/>
      <c r="M12" s="430">
        <f t="shared" ref="M12:M16" si="1">K12-L12</f>
        <v>6.8</v>
      </c>
      <c r="N12" s="429">
        <v>7.2</v>
      </c>
      <c r="O12" s="429"/>
      <c r="P12" s="430">
        <f t="shared" ref="P12:P16" si="2">N12-O12</f>
        <v>7.2</v>
      </c>
      <c r="Q12" s="20">
        <f t="shared" ref="Q12:Q16" si="3">((J12*0.4)+(M12*0.4)+(P12*0.2))</f>
        <v>6.830000000000001</v>
      </c>
      <c r="R12" s="17"/>
      <c r="S12" s="429">
        <v>7</v>
      </c>
      <c r="T12" s="429">
        <v>6.8</v>
      </c>
      <c r="U12" s="429">
        <v>6.4</v>
      </c>
      <c r="V12" s="429">
        <v>6.5</v>
      </c>
      <c r="W12" s="430">
        <f t="shared" ref="W12:W16" si="4">(S12+T12+U12+V12)/4</f>
        <v>6.6750000000000007</v>
      </c>
      <c r="X12" s="429">
        <v>6.8</v>
      </c>
      <c r="Y12" s="429"/>
      <c r="Z12" s="430">
        <f t="shared" ref="Z12:Z16" si="5">X12-Y12</f>
        <v>6.8</v>
      </c>
      <c r="AA12" s="429">
        <v>7.2</v>
      </c>
      <c r="AB12" s="429"/>
      <c r="AC12" s="430">
        <f t="shared" ref="AC12:AC16" si="6">AA12-AB12</f>
        <v>7.2</v>
      </c>
      <c r="AD12" s="20">
        <f t="shared" ref="AD12:AD16" si="7">((W12*0.4)+(Z12*0.4)+(AC12*0.2))</f>
        <v>6.830000000000001</v>
      </c>
      <c r="AE12" s="22"/>
      <c r="AF12" s="431">
        <v>6</v>
      </c>
      <c r="AG12" s="431">
        <v>6.5</v>
      </c>
      <c r="AH12" s="431">
        <v>6.5</v>
      </c>
      <c r="AI12" s="431">
        <v>6</v>
      </c>
      <c r="AJ12" s="431">
        <v>7</v>
      </c>
      <c r="AK12" s="431">
        <v>6.5</v>
      </c>
      <c r="AL12" s="431">
        <v>5.8</v>
      </c>
      <c r="AM12" s="431">
        <v>6</v>
      </c>
      <c r="AN12" s="21">
        <f t="shared" ref="AN12:AN16" si="8">SUM(AF12:AM12)</f>
        <v>50.3</v>
      </c>
      <c r="AO12" s="20">
        <f t="shared" ref="AO12:AO16" si="9">AN12/8</f>
        <v>6.2874999999999996</v>
      </c>
      <c r="AP12" s="40"/>
      <c r="AQ12" s="432">
        <v>7.9</v>
      </c>
      <c r="AR12" s="19"/>
      <c r="AS12" s="20">
        <f t="shared" ref="AS12:AS16" si="10">AQ12-AR12</f>
        <v>7.9</v>
      </c>
      <c r="AT12" s="22"/>
      <c r="AU12" s="431">
        <v>5</v>
      </c>
      <c r="AV12" s="431">
        <v>6.5</v>
      </c>
      <c r="AW12" s="431">
        <v>6.5</v>
      </c>
      <c r="AX12" s="431">
        <v>6.2</v>
      </c>
      <c r="AY12" s="431">
        <v>7.5</v>
      </c>
      <c r="AZ12" s="431">
        <v>7.5</v>
      </c>
      <c r="BA12" s="431">
        <v>8</v>
      </c>
      <c r="BB12" s="431">
        <v>7</v>
      </c>
      <c r="BC12" s="21">
        <f t="shared" ref="BC12:BC16" si="11">SUM(AU12:BB12)</f>
        <v>54.2</v>
      </c>
      <c r="BD12" s="20">
        <f t="shared" ref="BD12:BD16" si="12">BC12/8</f>
        <v>6.7750000000000004</v>
      </c>
      <c r="BE12" s="22"/>
      <c r="BF12" s="431">
        <v>7</v>
      </c>
      <c r="BG12" s="431">
        <v>6</v>
      </c>
      <c r="BH12" s="431">
        <v>6</v>
      </c>
      <c r="BI12" s="431">
        <v>6.4</v>
      </c>
      <c r="BJ12" s="431">
        <v>6.2</v>
      </c>
      <c r="BK12" s="20">
        <f t="shared" ref="BK12:BK16" si="13">SUM((BF12*0.2),(BG12*0.25),(BH12*0.2),(BI12*0.2),(BJ12*0.15))</f>
        <v>6.3100000000000005</v>
      </c>
      <c r="BL12" s="19"/>
      <c r="BM12" s="20">
        <f t="shared" ref="BM12:BM16" si="14">BK12-BL12</f>
        <v>6.3100000000000005</v>
      </c>
      <c r="BN12" s="22"/>
      <c r="BO12" s="431">
        <v>5</v>
      </c>
      <c r="BP12" s="431">
        <v>6.5</v>
      </c>
      <c r="BQ12" s="431">
        <v>6.8</v>
      </c>
      <c r="BR12" s="431">
        <v>7</v>
      </c>
      <c r="BS12" s="431">
        <v>8</v>
      </c>
      <c r="BT12" s="431">
        <v>8</v>
      </c>
      <c r="BU12" s="431">
        <v>8.5</v>
      </c>
      <c r="BV12" s="431">
        <v>7</v>
      </c>
      <c r="BW12" s="21">
        <f t="shared" ref="BW12:BW16" si="15">SUM(BO12:BV12)</f>
        <v>56.8</v>
      </c>
      <c r="BX12" s="20">
        <f t="shared" ref="BX12:BX16" si="16">BW12/8</f>
        <v>7.1</v>
      </c>
      <c r="BY12" s="40"/>
      <c r="BZ12" s="432">
        <v>8.09</v>
      </c>
      <c r="CA12" s="19"/>
      <c r="CB12" s="20">
        <f t="shared" ref="CB12:CB16" si="17">BZ12-CA12</f>
        <v>8.09</v>
      </c>
      <c r="CC12" s="22"/>
      <c r="CD12" s="208">
        <f t="shared" ref="CD12:CD16" si="18">SUM((Q12*0.25)+(AO12*0.25)+(BD12*0.25)+(BX12*0.25))</f>
        <v>6.7481249999999999</v>
      </c>
      <c r="CE12" s="24"/>
      <c r="CF12" s="23">
        <f t="shared" ref="CF12:CF16" si="19">SUM((AD12*0.25),(AS12*0.25),(BM12*0.25)+(CB12*0.25))</f>
        <v>7.2825000000000006</v>
      </c>
      <c r="CG12" s="38"/>
      <c r="CH12" s="25">
        <f t="shared" ref="CH12:CH16" si="20">AVERAGE(CD12:CF12)</f>
        <v>7.0153125000000003</v>
      </c>
      <c r="CI12" s="442">
        <v>1</v>
      </c>
    </row>
    <row r="13" spans="1:87" x14ac:dyDescent="0.3">
      <c r="A13" s="108">
        <v>58</v>
      </c>
      <c r="B13" s="90" t="s">
        <v>248</v>
      </c>
      <c r="C13" s="90" t="s">
        <v>233</v>
      </c>
      <c r="D13" s="90" t="s">
        <v>234</v>
      </c>
      <c r="E13" s="90" t="s">
        <v>106</v>
      </c>
      <c r="F13" s="429">
        <v>6.2</v>
      </c>
      <c r="G13" s="429">
        <v>6.6</v>
      </c>
      <c r="H13" s="429">
        <v>5.9</v>
      </c>
      <c r="I13" s="429">
        <v>6.7</v>
      </c>
      <c r="J13" s="430">
        <f t="shared" si="0"/>
        <v>6.3500000000000005</v>
      </c>
      <c r="K13" s="429">
        <v>7.5</v>
      </c>
      <c r="L13" s="429"/>
      <c r="M13" s="430">
        <f t="shared" si="1"/>
        <v>7.5</v>
      </c>
      <c r="N13" s="429">
        <v>7.4</v>
      </c>
      <c r="O13" s="429"/>
      <c r="P13" s="430">
        <f t="shared" si="2"/>
        <v>7.4</v>
      </c>
      <c r="Q13" s="20">
        <f t="shared" si="3"/>
        <v>7.0200000000000014</v>
      </c>
      <c r="R13" s="17"/>
      <c r="S13" s="429">
        <v>6.2</v>
      </c>
      <c r="T13" s="429">
        <v>6.6</v>
      </c>
      <c r="U13" s="429">
        <v>5.9</v>
      </c>
      <c r="V13" s="429">
        <v>6.7</v>
      </c>
      <c r="W13" s="430">
        <f t="shared" si="4"/>
        <v>6.3500000000000005</v>
      </c>
      <c r="X13" s="429">
        <v>7.5</v>
      </c>
      <c r="Y13" s="429"/>
      <c r="Z13" s="430">
        <f t="shared" si="5"/>
        <v>7.5</v>
      </c>
      <c r="AA13" s="429">
        <v>7.4</v>
      </c>
      <c r="AB13" s="429"/>
      <c r="AC13" s="430">
        <f t="shared" si="6"/>
        <v>7.4</v>
      </c>
      <c r="AD13" s="20">
        <f t="shared" si="7"/>
        <v>7.0200000000000014</v>
      </c>
      <c r="AE13" s="22"/>
      <c r="AF13" s="431">
        <v>5.8</v>
      </c>
      <c r="AG13" s="431">
        <v>6.5</v>
      </c>
      <c r="AH13" s="431">
        <v>7</v>
      </c>
      <c r="AI13" s="431">
        <v>6.8</v>
      </c>
      <c r="AJ13" s="431">
        <v>5.5</v>
      </c>
      <c r="AK13" s="431">
        <v>5.5</v>
      </c>
      <c r="AL13" s="431">
        <v>6.8</v>
      </c>
      <c r="AM13" s="431">
        <v>5.8</v>
      </c>
      <c r="AN13" s="21">
        <f t="shared" si="8"/>
        <v>49.699999999999996</v>
      </c>
      <c r="AO13" s="20">
        <f t="shared" si="9"/>
        <v>6.2124999999999995</v>
      </c>
      <c r="AP13" s="40"/>
      <c r="AQ13" s="432">
        <v>7.54</v>
      </c>
      <c r="AR13" s="19"/>
      <c r="AS13" s="20">
        <f t="shared" si="10"/>
        <v>7.54</v>
      </c>
      <c r="AT13" s="22"/>
      <c r="AU13" s="431">
        <v>5.5</v>
      </c>
      <c r="AV13" s="431">
        <v>6.5</v>
      </c>
      <c r="AW13" s="431">
        <v>7.5</v>
      </c>
      <c r="AX13" s="431">
        <v>6.5</v>
      </c>
      <c r="AY13" s="431">
        <v>6.5</v>
      </c>
      <c r="AZ13" s="431">
        <v>6.5</v>
      </c>
      <c r="BA13" s="431">
        <v>8</v>
      </c>
      <c r="BB13" s="431">
        <v>6.5</v>
      </c>
      <c r="BC13" s="21">
        <f t="shared" si="11"/>
        <v>53.5</v>
      </c>
      <c r="BD13" s="20">
        <f t="shared" si="12"/>
        <v>6.6875</v>
      </c>
      <c r="BE13" s="22"/>
      <c r="BF13" s="431">
        <v>6.5</v>
      </c>
      <c r="BG13" s="431">
        <v>6</v>
      </c>
      <c r="BH13" s="431">
        <v>6.5</v>
      </c>
      <c r="BI13" s="431">
        <v>6.2</v>
      </c>
      <c r="BJ13" s="431">
        <v>6</v>
      </c>
      <c r="BK13" s="20">
        <f t="shared" si="13"/>
        <v>6.24</v>
      </c>
      <c r="BL13" s="19"/>
      <c r="BM13" s="20">
        <f t="shared" si="14"/>
        <v>6.24</v>
      </c>
      <c r="BN13" s="22"/>
      <c r="BO13" s="431">
        <v>6.5</v>
      </c>
      <c r="BP13" s="431">
        <v>6.8</v>
      </c>
      <c r="BQ13" s="431">
        <v>7.5</v>
      </c>
      <c r="BR13" s="431">
        <v>6.4</v>
      </c>
      <c r="BS13" s="431">
        <v>6.8</v>
      </c>
      <c r="BT13" s="431">
        <v>6.5</v>
      </c>
      <c r="BU13" s="431">
        <v>8.5</v>
      </c>
      <c r="BV13" s="431">
        <v>7.4</v>
      </c>
      <c r="BW13" s="21">
        <f t="shared" si="15"/>
        <v>56.4</v>
      </c>
      <c r="BX13" s="20">
        <f t="shared" si="16"/>
        <v>7.05</v>
      </c>
      <c r="BY13" s="40"/>
      <c r="BZ13" s="432">
        <v>7.66</v>
      </c>
      <c r="CA13" s="19"/>
      <c r="CB13" s="20">
        <f t="shared" si="17"/>
        <v>7.66</v>
      </c>
      <c r="CC13" s="22"/>
      <c r="CD13" s="208">
        <f t="shared" si="18"/>
        <v>6.7425000000000006</v>
      </c>
      <c r="CE13" s="24"/>
      <c r="CF13" s="23">
        <f t="shared" si="19"/>
        <v>7.1150000000000002</v>
      </c>
      <c r="CG13" s="38"/>
      <c r="CH13" s="25">
        <f t="shared" si="20"/>
        <v>6.9287500000000009</v>
      </c>
      <c r="CI13" s="442">
        <v>2</v>
      </c>
    </row>
    <row r="14" spans="1:87" x14ac:dyDescent="0.3">
      <c r="A14" s="108">
        <v>71</v>
      </c>
      <c r="B14" s="90" t="s">
        <v>249</v>
      </c>
      <c r="C14" s="90" t="s">
        <v>223</v>
      </c>
      <c r="D14" s="90" t="s">
        <v>178</v>
      </c>
      <c r="E14" s="90" t="s">
        <v>239</v>
      </c>
      <c r="F14" s="429">
        <v>5.9</v>
      </c>
      <c r="G14" s="429">
        <v>6.4</v>
      </c>
      <c r="H14" s="429">
        <v>5</v>
      </c>
      <c r="I14" s="429">
        <v>5.5</v>
      </c>
      <c r="J14" s="430">
        <f t="shared" si="0"/>
        <v>5.7</v>
      </c>
      <c r="K14" s="429">
        <v>6.9</v>
      </c>
      <c r="L14" s="429"/>
      <c r="M14" s="430">
        <f t="shared" si="1"/>
        <v>6.9</v>
      </c>
      <c r="N14" s="429">
        <v>7</v>
      </c>
      <c r="O14" s="429"/>
      <c r="P14" s="430">
        <f t="shared" si="2"/>
        <v>7</v>
      </c>
      <c r="Q14" s="20">
        <f t="shared" si="3"/>
        <v>6.4400000000000013</v>
      </c>
      <c r="R14" s="17"/>
      <c r="S14" s="429">
        <v>5.9</v>
      </c>
      <c r="T14" s="429">
        <v>6.4</v>
      </c>
      <c r="U14" s="429">
        <v>5</v>
      </c>
      <c r="V14" s="429">
        <v>5.5</v>
      </c>
      <c r="W14" s="430">
        <f t="shared" si="4"/>
        <v>5.7</v>
      </c>
      <c r="X14" s="429">
        <v>6.9</v>
      </c>
      <c r="Y14" s="429"/>
      <c r="Z14" s="430">
        <f t="shared" si="5"/>
        <v>6.9</v>
      </c>
      <c r="AA14" s="429">
        <v>7</v>
      </c>
      <c r="AB14" s="429"/>
      <c r="AC14" s="430">
        <f t="shared" si="6"/>
        <v>7</v>
      </c>
      <c r="AD14" s="20">
        <f t="shared" si="7"/>
        <v>6.4400000000000013</v>
      </c>
      <c r="AE14" s="22"/>
      <c r="AF14" s="431">
        <v>6</v>
      </c>
      <c r="AG14" s="431">
        <v>6.3</v>
      </c>
      <c r="AH14" s="431">
        <v>6</v>
      </c>
      <c r="AI14" s="431">
        <v>6.5</v>
      </c>
      <c r="AJ14" s="431">
        <v>5.5</v>
      </c>
      <c r="AK14" s="431">
        <v>5.5</v>
      </c>
      <c r="AL14" s="431">
        <v>5.8</v>
      </c>
      <c r="AM14" s="431">
        <v>5.5</v>
      </c>
      <c r="AN14" s="21">
        <f t="shared" si="8"/>
        <v>47.099999999999994</v>
      </c>
      <c r="AO14" s="20">
        <f t="shared" si="9"/>
        <v>5.8874999999999993</v>
      </c>
      <c r="AP14" s="40"/>
      <c r="AQ14" s="432">
        <v>7.7</v>
      </c>
      <c r="AR14" s="19"/>
      <c r="AS14" s="20">
        <f t="shared" si="10"/>
        <v>7.7</v>
      </c>
      <c r="AT14" s="22"/>
      <c r="AU14" s="431">
        <v>5</v>
      </c>
      <c r="AV14" s="431">
        <v>6</v>
      </c>
      <c r="AW14" s="431">
        <v>6.5</v>
      </c>
      <c r="AX14" s="431">
        <v>6.8</v>
      </c>
      <c r="AY14" s="431">
        <v>6.5</v>
      </c>
      <c r="AZ14" s="431">
        <v>6.2</v>
      </c>
      <c r="BA14" s="431">
        <v>7</v>
      </c>
      <c r="BB14" s="431">
        <v>6</v>
      </c>
      <c r="BC14" s="21">
        <f t="shared" si="11"/>
        <v>50</v>
      </c>
      <c r="BD14" s="20">
        <f t="shared" si="12"/>
        <v>6.25</v>
      </c>
      <c r="BE14" s="22"/>
      <c r="BF14" s="431">
        <v>6.5</v>
      </c>
      <c r="BG14" s="431">
        <v>6.2</v>
      </c>
      <c r="BH14" s="431">
        <v>6</v>
      </c>
      <c r="BI14" s="431">
        <v>6.4</v>
      </c>
      <c r="BJ14" s="431">
        <v>6.2</v>
      </c>
      <c r="BK14" s="20">
        <f t="shared" si="13"/>
        <v>6.2600000000000007</v>
      </c>
      <c r="BL14" s="19"/>
      <c r="BM14" s="20">
        <f t="shared" si="14"/>
        <v>6.2600000000000007</v>
      </c>
      <c r="BN14" s="22"/>
      <c r="BO14" s="431">
        <v>5.2</v>
      </c>
      <c r="BP14" s="431">
        <v>5.5</v>
      </c>
      <c r="BQ14" s="431">
        <v>6</v>
      </c>
      <c r="BR14" s="431">
        <v>6.2</v>
      </c>
      <c r="BS14" s="431">
        <v>6.4</v>
      </c>
      <c r="BT14" s="431">
        <v>6.4</v>
      </c>
      <c r="BU14" s="431">
        <v>6.2</v>
      </c>
      <c r="BV14" s="431">
        <v>6.2</v>
      </c>
      <c r="BW14" s="21">
        <f t="shared" si="15"/>
        <v>48.1</v>
      </c>
      <c r="BX14" s="20">
        <f t="shared" si="16"/>
        <v>6.0125000000000002</v>
      </c>
      <c r="BY14" s="40"/>
      <c r="BZ14" s="432">
        <v>7.37</v>
      </c>
      <c r="CA14" s="19"/>
      <c r="CB14" s="20">
        <f t="shared" si="17"/>
        <v>7.37</v>
      </c>
      <c r="CC14" s="22"/>
      <c r="CD14" s="208">
        <f t="shared" si="18"/>
        <v>6.1475</v>
      </c>
      <c r="CE14" s="24"/>
      <c r="CF14" s="23">
        <f t="shared" si="19"/>
        <v>6.9425000000000008</v>
      </c>
      <c r="CG14" s="38"/>
      <c r="CH14" s="25">
        <f t="shared" si="20"/>
        <v>6.5449999999999999</v>
      </c>
      <c r="CI14" s="442">
        <v>3</v>
      </c>
    </row>
    <row r="15" spans="1:87" x14ac:dyDescent="0.3">
      <c r="A15" s="108">
        <v>69</v>
      </c>
      <c r="B15" s="90" t="s">
        <v>247</v>
      </c>
      <c r="C15" s="90" t="s">
        <v>223</v>
      </c>
      <c r="D15" s="90" t="s">
        <v>178</v>
      </c>
      <c r="E15" s="90" t="s">
        <v>239</v>
      </c>
      <c r="F15" s="429">
        <v>5.9</v>
      </c>
      <c r="G15" s="429">
        <v>6.4</v>
      </c>
      <c r="H15" s="429">
        <v>5</v>
      </c>
      <c r="I15" s="429">
        <v>5.5</v>
      </c>
      <c r="J15" s="430">
        <f t="shared" si="0"/>
        <v>5.7</v>
      </c>
      <c r="K15" s="429">
        <v>6.9</v>
      </c>
      <c r="L15" s="429"/>
      <c r="M15" s="430">
        <f t="shared" si="1"/>
        <v>6.9</v>
      </c>
      <c r="N15" s="429">
        <v>7</v>
      </c>
      <c r="O15" s="429"/>
      <c r="P15" s="430">
        <f t="shared" si="2"/>
        <v>7</v>
      </c>
      <c r="Q15" s="20">
        <f t="shared" si="3"/>
        <v>6.4400000000000013</v>
      </c>
      <c r="R15" s="17"/>
      <c r="S15" s="429">
        <v>5.9</v>
      </c>
      <c r="T15" s="429">
        <v>6.4</v>
      </c>
      <c r="U15" s="429">
        <v>5</v>
      </c>
      <c r="V15" s="429">
        <v>5.5</v>
      </c>
      <c r="W15" s="430">
        <f t="shared" si="4"/>
        <v>5.7</v>
      </c>
      <c r="X15" s="429">
        <v>6.9</v>
      </c>
      <c r="Y15" s="429"/>
      <c r="Z15" s="430">
        <f t="shared" si="5"/>
        <v>6.9</v>
      </c>
      <c r="AA15" s="429">
        <v>7</v>
      </c>
      <c r="AB15" s="429"/>
      <c r="AC15" s="430">
        <f t="shared" si="6"/>
        <v>7</v>
      </c>
      <c r="AD15" s="20">
        <f t="shared" si="7"/>
        <v>6.4400000000000013</v>
      </c>
      <c r="AE15" s="22"/>
      <c r="AF15" s="431">
        <v>5.5</v>
      </c>
      <c r="AG15" s="431">
        <v>6.5</v>
      </c>
      <c r="AH15" s="431">
        <v>5.8</v>
      </c>
      <c r="AI15" s="431">
        <v>5</v>
      </c>
      <c r="AJ15" s="431">
        <v>5</v>
      </c>
      <c r="AK15" s="431">
        <v>5.3</v>
      </c>
      <c r="AL15" s="431">
        <v>5</v>
      </c>
      <c r="AM15" s="431">
        <v>5</v>
      </c>
      <c r="AN15" s="21">
        <f t="shared" si="8"/>
        <v>43.1</v>
      </c>
      <c r="AO15" s="20">
        <f t="shared" si="9"/>
        <v>5.3875000000000002</v>
      </c>
      <c r="AP15" s="40"/>
      <c r="AQ15" s="432">
        <v>7.45</v>
      </c>
      <c r="AR15" s="19"/>
      <c r="AS15" s="20">
        <f t="shared" si="10"/>
        <v>7.45</v>
      </c>
      <c r="AT15" s="22"/>
      <c r="AU15" s="431">
        <v>4.5</v>
      </c>
      <c r="AV15" s="431">
        <v>6.5</v>
      </c>
      <c r="AW15" s="431">
        <v>6.2</v>
      </c>
      <c r="AX15" s="431">
        <v>6.2</v>
      </c>
      <c r="AY15" s="431">
        <v>6</v>
      </c>
      <c r="AZ15" s="431">
        <v>6.2</v>
      </c>
      <c r="BA15" s="431">
        <v>7</v>
      </c>
      <c r="BB15" s="431">
        <v>4.5</v>
      </c>
      <c r="BC15" s="21">
        <f t="shared" si="11"/>
        <v>47.1</v>
      </c>
      <c r="BD15" s="20">
        <f t="shared" si="12"/>
        <v>5.8875000000000002</v>
      </c>
      <c r="BE15" s="22"/>
      <c r="BF15" s="431">
        <v>6</v>
      </c>
      <c r="BG15" s="431">
        <v>5.5</v>
      </c>
      <c r="BH15" s="431">
        <v>6.2</v>
      </c>
      <c r="BI15" s="431">
        <v>6</v>
      </c>
      <c r="BJ15" s="431">
        <v>6</v>
      </c>
      <c r="BK15" s="20">
        <f t="shared" si="13"/>
        <v>5.9150000000000009</v>
      </c>
      <c r="BL15" s="19"/>
      <c r="BM15" s="20">
        <f t="shared" si="14"/>
        <v>5.9150000000000009</v>
      </c>
      <c r="BN15" s="22"/>
      <c r="BO15" s="431">
        <v>4.2</v>
      </c>
      <c r="BP15" s="431">
        <v>6.8</v>
      </c>
      <c r="BQ15" s="431">
        <v>5.8</v>
      </c>
      <c r="BR15" s="431">
        <v>5.8</v>
      </c>
      <c r="BS15" s="431">
        <v>6.2</v>
      </c>
      <c r="BT15" s="431">
        <v>6.2</v>
      </c>
      <c r="BU15" s="431">
        <v>6.2</v>
      </c>
      <c r="BV15" s="431">
        <v>6.2</v>
      </c>
      <c r="BW15" s="21">
        <f t="shared" si="15"/>
        <v>47.400000000000006</v>
      </c>
      <c r="BX15" s="20">
        <f t="shared" si="16"/>
        <v>5.9250000000000007</v>
      </c>
      <c r="BY15" s="40"/>
      <c r="BZ15" s="432">
        <v>7.4</v>
      </c>
      <c r="CA15" s="19"/>
      <c r="CB15" s="20">
        <f t="shared" si="17"/>
        <v>7.4</v>
      </c>
      <c r="CC15" s="22"/>
      <c r="CD15" s="208">
        <f t="shared" si="18"/>
        <v>5.91</v>
      </c>
      <c r="CE15" s="24"/>
      <c r="CF15" s="23">
        <f t="shared" si="19"/>
        <v>6.8012500000000005</v>
      </c>
      <c r="CG15" s="38"/>
      <c r="CH15" s="25">
        <f t="shared" si="20"/>
        <v>6.3556249999999999</v>
      </c>
      <c r="CI15" s="442">
        <v>4</v>
      </c>
    </row>
    <row r="16" spans="1:87" x14ac:dyDescent="0.3">
      <c r="A16" s="108">
        <v>81</v>
      </c>
      <c r="B16" s="90" t="s">
        <v>246</v>
      </c>
      <c r="C16" s="90" t="s">
        <v>223</v>
      </c>
      <c r="D16" s="90" t="s">
        <v>178</v>
      </c>
      <c r="E16" s="90" t="s">
        <v>193</v>
      </c>
      <c r="F16" s="429">
        <v>5.9</v>
      </c>
      <c r="G16" s="429">
        <v>6.4</v>
      </c>
      <c r="H16" s="429">
        <v>5</v>
      </c>
      <c r="I16" s="429">
        <v>5.5</v>
      </c>
      <c r="J16" s="430">
        <f t="shared" si="0"/>
        <v>5.7</v>
      </c>
      <c r="K16" s="429">
        <v>6.9</v>
      </c>
      <c r="L16" s="429"/>
      <c r="M16" s="430">
        <f t="shared" si="1"/>
        <v>6.9</v>
      </c>
      <c r="N16" s="429">
        <v>7</v>
      </c>
      <c r="O16" s="429"/>
      <c r="P16" s="430">
        <f t="shared" si="2"/>
        <v>7</v>
      </c>
      <c r="Q16" s="20">
        <f t="shared" si="3"/>
        <v>6.4400000000000013</v>
      </c>
      <c r="R16" s="17"/>
      <c r="S16" s="429">
        <v>5.9</v>
      </c>
      <c r="T16" s="429">
        <v>6.4</v>
      </c>
      <c r="U16" s="429">
        <v>5</v>
      </c>
      <c r="V16" s="429">
        <v>5.5</v>
      </c>
      <c r="W16" s="430">
        <f t="shared" si="4"/>
        <v>5.7</v>
      </c>
      <c r="X16" s="429">
        <v>6.9</v>
      </c>
      <c r="Y16" s="429"/>
      <c r="Z16" s="430">
        <f t="shared" si="5"/>
        <v>6.9</v>
      </c>
      <c r="AA16" s="429">
        <v>7</v>
      </c>
      <c r="AB16" s="429"/>
      <c r="AC16" s="430">
        <f t="shared" si="6"/>
        <v>7</v>
      </c>
      <c r="AD16" s="20">
        <f t="shared" si="7"/>
        <v>6.4400000000000013</v>
      </c>
      <c r="AE16" s="22"/>
      <c r="AF16" s="431">
        <v>4</v>
      </c>
      <c r="AG16" s="431">
        <v>5.5</v>
      </c>
      <c r="AH16" s="431">
        <v>6.5</v>
      </c>
      <c r="AI16" s="431">
        <v>6</v>
      </c>
      <c r="AJ16" s="431">
        <v>5</v>
      </c>
      <c r="AK16" s="431">
        <v>4.8</v>
      </c>
      <c r="AL16" s="431">
        <v>6</v>
      </c>
      <c r="AM16" s="431">
        <v>4.8</v>
      </c>
      <c r="AN16" s="21">
        <f t="shared" si="8"/>
        <v>42.599999999999994</v>
      </c>
      <c r="AO16" s="20">
        <f t="shared" si="9"/>
        <v>5.3249999999999993</v>
      </c>
      <c r="AP16" s="40"/>
      <c r="AQ16" s="432">
        <v>7.37</v>
      </c>
      <c r="AR16" s="19"/>
      <c r="AS16" s="20">
        <f t="shared" si="10"/>
        <v>7.37</v>
      </c>
      <c r="AT16" s="22"/>
      <c r="AU16" s="431">
        <v>4.2</v>
      </c>
      <c r="AV16" s="431">
        <v>5.5</v>
      </c>
      <c r="AW16" s="431">
        <v>6.2</v>
      </c>
      <c r="AX16" s="431">
        <v>5.8</v>
      </c>
      <c r="AY16" s="431">
        <v>6.2</v>
      </c>
      <c r="AZ16" s="431">
        <v>6.4</v>
      </c>
      <c r="BA16" s="431">
        <v>7.5</v>
      </c>
      <c r="BB16" s="431">
        <v>5</v>
      </c>
      <c r="BC16" s="21">
        <f t="shared" si="11"/>
        <v>46.8</v>
      </c>
      <c r="BD16" s="20">
        <f t="shared" si="12"/>
        <v>5.85</v>
      </c>
      <c r="BE16" s="22"/>
      <c r="BF16" s="431">
        <v>6</v>
      </c>
      <c r="BG16" s="431">
        <v>6</v>
      </c>
      <c r="BH16" s="431">
        <v>5.5</v>
      </c>
      <c r="BI16" s="431">
        <v>5.5</v>
      </c>
      <c r="BJ16" s="431">
        <v>5</v>
      </c>
      <c r="BK16" s="20">
        <f t="shared" si="13"/>
        <v>5.65</v>
      </c>
      <c r="BL16" s="19"/>
      <c r="BM16" s="20">
        <f t="shared" si="14"/>
        <v>5.65</v>
      </c>
      <c r="BN16" s="22"/>
      <c r="BO16" s="431">
        <v>4.2</v>
      </c>
      <c r="BP16" s="431">
        <v>6</v>
      </c>
      <c r="BQ16" s="431">
        <v>6.5</v>
      </c>
      <c r="BR16" s="431">
        <v>6.5</v>
      </c>
      <c r="BS16" s="431">
        <v>6.4</v>
      </c>
      <c r="BT16" s="431">
        <v>6.4</v>
      </c>
      <c r="BU16" s="431">
        <v>6.2</v>
      </c>
      <c r="BV16" s="431">
        <v>6.2</v>
      </c>
      <c r="BW16" s="21">
        <f t="shared" si="15"/>
        <v>48.400000000000006</v>
      </c>
      <c r="BX16" s="20">
        <f t="shared" si="16"/>
        <v>6.0500000000000007</v>
      </c>
      <c r="BY16" s="40"/>
      <c r="BZ16" s="432">
        <v>7</v>
      </c>
      <c r="CA16" s="19"/>
      <c r="CB16" s="20">
        <f t="shared" si="17"/>
        <v>7</v>
      </c>
      <c r="CC16" s="22"/>
      <c r="CD16" s="208">
        <f t="shared" si="18"/>
        <v>5.9162500000000007</v>
      </c>
      <c r="CE16" s="24"/>
      <c r="CF16" s="23">
        <f t="shared" si="19"/>
        <v>6.6150000000000002</v>
      </c>
      <c r="CG16" s="38"/>
      <c r="CH16" s="25">
        <f t="shared" si="20"/>
        <v>6.265625</v>
      </c>
      <c r="CI16" s="442">
        <v>5</v>
      </c>
    </row>
    <row r="17" spans="1:87" ht="18" x14ac:dyDescent="0.35">
      <c r="A17" s="348"/>
      <c r="B17" s="348"/>
      <c r="C17" s="349"/>
      <c r="D17" s="349"/>
      <c r="E17" s="262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2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262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</row>
    <row r="18" spans="1:87" x14ac:dyDescent="0.3">
      <c r="A18" s="248"/>
      <c r="B18" s="248"/>
      <c r="C18" s="250"/>
      <c r="D18" s="250"/>
    </row>
    <row r="19" spans="1:87" x14ac:dyDescent="0.3">
      <c r="A19" s="248"/>
      <c r="B19" s="248"/>
      <c r="C19" s="249"/>
      <c r="D19" s="249"/>
    </row>
    <row r="20" spans="1:87" x14ac:dyDescent="0.3">
      <c r="A20" s="248"/>
      <c r="B20" s="248"/>
      <c r="C20" s="249"/>
      <c r="D20" s="249"/>
    </row>
    <row r="21" spans="1:87" x14ac:dyDescent="0.3">
      <c r="A21" s="248"/>
      <c r="B21" s="248"/>
      <c r="C21" s="249"/>
      <c r="D21" s="249"/>
    </row>
    <row r="22" spans="1:87" x14ac:dyDescent="0.3">
      <c r="A22" s="248"/>
      <c r="B22" s="248"/>
      <c r="C22" s="249"/>
      <c r="D22" s="249"/>
    </row>
    <row r="23" spans="1:87" x14ac:dyDescent="0.3">
      <c r="A23" s="248"/>
      <c r="B23" s="248"/>
      <c r="C23" s="249"/>
      <c r="D23" s="249"/>
    </row>
    <row r="24" spans="1:87" x14ac:dyDescent="0.3">
      <c r="A24" s="248"/>
      <c r="B24" s="248"/>
      <c r="C24" s="249"/>
      <c r="D24" s="249"/>
    </row>
    <row r="25" spans="1:87" x14ac:dyDescent="0.3">
      <c r="A25" s="248"/>
      <c r="B25" s="248"/>
      <c r="C25" s="249"/>
      <c r="D25" s="249"/>
    </row>
    <row r="26" spans="1:87" x14ac:dyDescent="0.3">
      <c r="A26" s="248"/>
      <c r="B26" s="248"/>
      <c r="C26" s="249"/>
      <c r="D26" s="249"/>
    </row>
    <row r="27" spans="1:87" x14ac:dyDescent="0.3">
      <c r="A27" s="248"/>
      <c r="B27" s="248"/>
      <c r="C27" s="249"/>
      <c r="D27" s="249"/>
    </row>
    <row r="28" spans="1:87" x14ac:dyDescent="0.3">
      <c r="A28" s="248"/>
      <c r="B28" s="248"/>
      <c r="C28" s="249"/>
      <c r="D28" s="249"/>
    </row>
    <row r="29" spans="1:87" x14ac:dyDescent="0.3">
      <c r="A29" s="248"/>
      <c r="B29" s="248"/>
      <c r="C29" s="249"/>
      <c r="D29" s="249"/>
    </row>
  </sheetData>
  <sortState xmlns:xlrd2="http://schemas.microsoft.com/office/spreadsheetml/2017/richdata2" ref="A12:CI16">
    <sortCondition descending="1" ref="CH12:CH16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88E7-8899-497A-8341-437A5A8DC606}">
  <sheetPr>
    <pageSetUpPr fitToPage="1"/>
  </sheetPr>
  <dimension ref="A1:BD19"/>
  <sheetViews>
    <sheetView topLeftCell="AA1" workbookViewId="0">
      <selection activeCell="E5" sqref="E5"/>
    </sheetView>
  </sheetViews>
  <sheetFormatPr defaultRowHeight="13.2" x14ac:dyDescent="0.25"/>
  <cols>
    <col min="1" max="1" width="5.77734375" customWidth="1"/>
    <col min="2" max="2" width="20" customWidth="1"/>
    <col min="3" max="3" width="25.5546875" customWidth="1"/>
    <col min="4" max="5" width="20" customWidth="1"/>
    <col min="6" max="6" width="7.5546875" customWidth="1"/>
    <col min="7" max="7" width="10.77734375" customWidth="1"/>
    <col min="8" max="8" width="9.21875" customWidth="1"/>
    <col min="9" max="9" width="11" customWidth="1"/>
    <col min="10" max="17" width="9.109375" customWidth="1"/>
    <col min="18" max="18" width="3" customWidth="1"/>
    <col min="19" max="28" width="9.109375" customWidth="1"/>
    <col min="29" max="29" width="3" customWidth="1"/>
    <col min="30" max="39" width="9.109375" customWidth="1"/>
    <col min="40" max="40" width="3" customWidth="1"/>
    <col min="41" max="50" width="9.109375" customWidth="1"/>
    <col min="51" max="51" width="2.88671875" customWidth="1"/>
    <col min="52" max="52" width="10" style="141" customWidth="1"/>
    <col min="53" max="53" width="2.88671875" style="141" customWidth="1"/>
    <col min="54" max="54" width="17.44140625" customWidth="1"/>
  </cols>
  <sheetData>
    <row r="1" spans="1:56" ht="15.6" x14ac:dyDescent="0.3">
      <c r="A1" s="84" t="str">
        <f>'Comp Detail'!A1</f>
        <v>Australian National Vaulting Championships 2024</v>
      </c>
      <c r="B1" s="3"/>
      <c r="C1" s="90"/>
      <c r="D1" s="133" t="s">
        <v>76</v>
      </c>
      <c r="E1" t="s">
        <v>290</v>
      </c>
      <c r="F1" s="1"/>
      <c r="G1" s="1"/>
      <c r="H1" s="1"/>
      <c r="I1" s="1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38"/>
      <c r="BA1" s="38"/>
      <c r="BB1" s="163">
        <f ca="1">NOW()</f>
        <v>45603.451327662035</v>
      </c>
      <c r="BC1" s="90"/>
      <c r="BD1" s="90"/>
    </row>
    <row r="2" spans="1:56" ht="15.6" x14ac:dyDescent="0.3">
      <c r="A2" s="27"/>
      <c r="B2" s="3"/>
      <c r="C2" s="90"/>
      <c r="D2" s="133" t="s">
        <v>77</v>
      </c>
      <c r="E2" s="90" t="s">
        <v>291</v>
      </c>
      <c r="F2" s="1"/>
      <c r="G2" s="1"/>
      <c r="H2" s="1"/>
      <c r="I2" s="1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38"/>
      <c r="BA2" s="38"/>
      <c r="BB2" s="164">
        <f ca="1">NOW()</f>
        <v>45603.451327662035</v>
      </c>
      <c r="BC2" s="90"/>
      <c r="BD2" s="90"/>
    </row>
    <row r="3" spans="1:56" ht="15.6" x14ac:dyDescent="0.3">
      <c r="A3" s="471" t="str">
        <f>'Comp Detail'!A3</f>
        <v>27 to 29 Sept 2024</v>
      </c>
      <c r="B3" s="472"/>
      <c r="C3" s="90"/>
      <c r="D3" s="133" t="s">
        <v>78</v>
      </c>
      <c r="E3" s="90" t="s">
        <v>293</v>
      </c>
      <c r="F3" s="1"/>
      <c r="G3" s="1"/>
      <c r="H3" s="1"/>
      <c r="I3" s="1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38"/>
      <c r="BA3" s="38"/>
      <c r="BB3" s="164"/>
      <c r="BC3" s="90"/>
      <c r="BD3" s="90"/>
    </row>
    <row r="4" spans="1:56" ht="15.6" x14ac:dyDescent="0.3">
      <c r="A4" s="92"/>
      <c r="B4" s="90"/>
      <c r="C4" s="90"/>
      <c r="D4" s="133" t="s">
        <v>130</v>
      </c>
      <c r="E4" s="90" t="s">
        <v>292</v>
      </c>
      <c r="F4" s="142" t="s">
        <v>74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50"/>
      <c r="U4" s="150"/>
      <c r="V4" s="150"/>
      <c r="W4" s="150"/>
      <c r="X4" s="150"/>
      <c r="Y4" s="150"/>
      <c r="Z4" s="150"/>
      <c r="AA4" s="150"/>
      <c r="AB4" s="150"/>
      <c r="AC4" s="142"/>
      <c r="AD4" s="142"/>
      <c r="AE4" s="150"/>
      <c r="AF4" s="150"/>
      <c r="AG4" s="150"/>
      <c r="AH4" s="150"/>
      <c r="AI4" s="150"/>
      <c r="AJ4" s="150"/>
      <c r="AK4" s="150"/>
      <c r="AL4" s="150"/>
      <c r="AM4" s="150"/>
      <c r="AN4" s="142"/>
      <c r="AO4" s="142"/>
      <c r="AP4" s="150"/>
      <c r="AQ4" s="150"/>
      <c r="AR4" s="150"/>
      <c r="AS4" s="150"/>
      <c r="AT4" s="150"/>
      <c r="AU4" s="150"/>
      <c r="AV4" s="150"/>
      <c r="AW4" s="150"/>
      <c r="AX4" s="150"/>
      <c r="AY4" s="90"/>
      <c r="AZ4" s="38"/>
      <c r="BA4" s="38"/>
      <c r="BB4" s="90"/>
      <c r="BC4" s="90"/>
      <c r="BD4" s="90"/>
    </row>
    <row r="5" spans="1:56" ht="15.6" x14ac:dyDescent="0.3">
      <c r="A5" s="92"/>
      <c r="B5" s="90"/>
      <c r="C5" s="133"/>
      <c r="D5" s="90"/>
      <c r="E5" s="90"/>
      <c r="F5" s="134" t="s">
        <v>47</v>
      </c>
      <c r="G5" s="90" t="str">
        <f>E1</f>
        <v>Monika Eriksson</v>
      </c>
      <c r="H5" s="90"/>
      <c r="I5" s="90"/>
      <c r="K5" s="134"/>
      <c r="L5" s="134"/>
      <c r="M5" s="134"/>
      <c r="N5" s="90"/>
      <c r="O5" s="90"/>
      <c r="P5" s="90"/>
      <c r="Q5" s="90"/>
      <c r="R5" s="90"/>
      <c r="S5" s="134" t="s">
        <v>46</v>
      </c>
      <c r="T5" s="90" t="str">
        <f>E2</f>
        <v>Nicole de Villiers</v>
      </c>
      <c r="U5" s="90"/>
      <c r="V5" s="90"/>
      <c r="W5" s="90"/>
      <c r="X5" s="90"/>
      <c r="Y5" s="90"/>
      <c r="Z5" s="90"/>
      <c r="AA5" s="90"/>
      <c r="AB5" s="90"/>
      <c r="AC5" s="90"/>
      <c r="AD5" s="134" t="s">
        <v>48</v>
      </c>
      <c r="AE5" s="90" t="str">
        <f>E3</f>
        <v>Anna Betts</v>
      </c>
      <c r="AF5" s="90"/>
      <c r="AG5" s="90"/>
      <c r="AH5" s="90"/>
      <c r="AI5" s="90"/>
      <c r="AJ5" s="90"/>
      <c r="AK5" s="90"/>
      <c r="AL5" s="90"/>
      <c r="AM5" s="90"/>
      <c r="AN5" s="90"/>
      <c r="AO5" s="134" t="s">
        <v>96</v>
      </c>
      <c r="AP5" s="90" t="str">
        <f>E4</f>
        <v>Abbie White</v>
      </c>
      <c r="AQ5" s="90"/>
      <c r="AR5" s="90"/>
      <c r="AS5" s="90"/>
      <c r="AT5" s="90"/>
      <c r="AU5" s="90"/>
      <c r="AV5" s="90"/>
      <c r="AW5" s="90"/>
      <c r="AX5" s="90"/>
      <c r="AY5" s="90"/>
      <c r="AZ5" s="38"/>
      <c r="BA5" s="38"/>
      <c r="BB5" s="90"/>
      <c r="BC5" s="90"/>
      <c r="BD5" s="90"/>
    </row>
    <row r="6" spans="1:56" ht="15.6" x14ac:dyDescent="0.3">
      <c r="A6" s="92" t="s">
        <v>100</v>
      </c>
      <c r="B6" s="134"/>
      <c r="C6" s="90"/>
      <c r="D6" s="90"/>
      <c r="E6" s="90"/>
      <c r="F6" s="134" t="s">
        <v>26</v>
      </c>
      <c r="G6" s="90"/>
      <c r="H6" s="90"/>
      <c r="I6" s="90"/>
      <c r="K6" s="90"/>
      <c r="L6" s="90"/>
      <c r="M6" s="90"/>
      <c r="N6" s="90"/>
      <c r="O6" s="90"/>
      <c r="P6" s="90"/>
      <c r="Q6" s="90"/>
      <c r="R6" s="90"/>
      <c r="S6" s="134"/>
      <c r="T6" s="134"/>
      <c r="U6" s="90"/>
      <c r="V6" s="90"/>
      <c r="W6" s="90"/>
      <c r="X6" s="90"/>
      <c r="Y6" s="90"/>
      <c r="Z6" s="90"/>
      <c r="AA6" s="90"/>
      <c r="AB6" s="90"/>
      <c r="AC6" s="90"/>
      <c r="AD6" s="134"/>
      <c r="AE6" s="134"/>
      <c r="AF6" s="90"/>
      <c r="AG6" s="90"/>
      <c r="AH6" s="90"/>
      <c r="AI6" s="90"/>
      <c r="AJ6" s="90"/>
      <c r="AK6" s="90"/>
      <c r="AL6" s="90"/>
      <c r="AM6" s="90"/>
      <c r="AN6" s="90"/>
      <c r="AO6" s="134"/>
      <c r="AP6" s="134"/>
      <c r="AQ6" s="90"/>
      <c r="AR6" s="90"/>
      <c r="AS6" s="90"/>
      <c r="AT6" s="90"/>
      <c r="AU6" s="90"/>
      <c r="AV6" s="90"/>
      <c r="AW6" s="90"/>
      <c r="AX6" s="90"/>
      <c r="AY6" s="165"/>
      <c r="AZ6" s="167" t="s">
        <v>12</v>
      </c>
      <c r="BA6" s="38"/>
      <c r="BB6" s="90"/>
      <c r="BC6" s="90"/>
      <c r="BD6" s="90"/>
    </row>
    <row r="7" spans="1:56" ht="15.6" x14ac:dyDescent="0.3">
      <c r="A7" s="92" t="s">
        <v>79</v>
      </c>
      <c r="B7" s="134" t="s">
        <v>98</v>
      </c>
      <c r="C7" s="90"/>
      <c r="D7" s="90"/>
      <c r="E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165"/>
      <c r="AZ7" s="38"/>
      <c r="BA7" s="38"/>
      <c r="BB7" s="90"/>
      <c r="BC7" s="90"/>
      <c r="BD7" s="90"/>
    </row>
    <row r="8" spans="1:56" s="90" customFormat="1" ht="14.4" x14ac:dyDescent="0.3">
      <c r="F8" s="134" t="s">
        <v>1</v>
      </c>
      <c r="J8" s="143" t="s">
        <v>1</v>
      </c>
      <c r="K8" s="144"/>
      <c r="L8" s="144"/>
      <c r="M8" s="144" t="s">
        <v>2</v>
      </c>
      <c r="O8" s="144"/>
      <c r="P8" s="144" t="s">
        <v>3</v>
      </c>
      <c r="Q8" s="144" t="s">
        <v>80</v>
      </c>
      <c r="R8" s="108"/>
      <c r="AC8" s="108"/>
      <c r="AN8" s="108"/>
      <c r="AY8" s="411"/>
      <c r="AZ8" s="168" t="s">
        <v>52</v>
      </c>
      <c r="BA8" s="38"/>
      <c r="BB8" s="147"/>
    </row>
    <row r="9" spans="1:56" s="90" customFormat="1" ht="14.4" x14ac:dyDescent="0.3">
      <c r="A9" s="110" t="s">
        <v>24</v>
      </c>
      <c r="B9" s="136" t="s">
        <v>25</v>
      </c>
      <c r="C9" s="136" t="s">
        <v>26</v>
      </c>
      <c r="D9" s="136" t="s">
        <v>27</v>
      </c>
      <c r="E9" s="136" t="s">
        <v>28</v>
      </c>
      <c r="F9" s="136" t="s">
        <v>81</v>
      </c>
      <c r="G9" s="136" t="s">
        <v>82</v>
      </c>
      <c r="H9" s="136" t="s">
        <v>84</v>
      </c>
      <c r="I9" s="136" t="s">
        <v>85</v>
      </c>
      <c r="J9" s="145" t="s">
        <v>34</v>
      </c>
      <c r="K9" s="130" t="s">
        <v>2</v>
      </c>
      <c r="L9" s="130" t="s">
        <v>87</v>
      </c>
      <c r="M9" s="145" t="s">
        <v>34</v>
      </c>
      <c r="N9" s="110" t="s">
        <v>3</v>
      </c>
      <c r="O9" s="130" t="s">
        <v>87</v>
      </c>
      <c r="P9" s="145" t="s">
        <v>34</v>
      </c>
      <c r="Q9" s="145" t="s">
        <v>34</v>
      </c>
      <c r="R9" s="151"/>
      <c r="S9" s="110" t="s">
        <v>29</v>
      </c>
      <c r="T9" s="110" t="s">
        <v>30</v>
      </c>
      <c r="U9" s="110" t="s">
        <v>89</v>
      </c>
      <c r="V9" s="110" t="s">
        <v>55</v>
      </c>
      <c r="W9" s="110" t="s">
        <v>90</v>
      </c>
      <c r="X9" s="110" t="s">
        <v>91</v>
      </c>
      <c r="Y9" s="110" t="s">
        <v>31</v>
      </c>
      <c r="Z9" s="110" t="s">
        <v>92</v>
      </c>
      <c r="AA9" s="110" t="s">
        <v>38</v>
      </c>
      <c r="AB9" s="110" t="s">
        <v>37</v>
      </c>
      <c r="AC9" s="151"/>
      <c r="AD9" s="110" t="s">
        <v>29</v>
      </c>
      <c r="AE9" s="110" t="s">
        <v>30</v>
      </c>
      <c r="AF9" s="110" t="s">
        <v>89</v>
      </c>
      <c r="AG9" s="110" t="s">
        <v>55</v>
      </c>
      <c r="AH9" s="110" t="s">
        <v>90</v>
      </c>
      <c r="AI9" s="110" t="s">
        <v>91</v>
      </c>
      <c r="AJ9" s="110" t="s">
        <v>31</v>
      </c>
      <c r="AK9" s="110" t="s">
        <v>92</v>
      </c>
      <c r="AL9" s="110" t="s">
        <v>38</v>
      </c>
      <c r="AM9" s="110" t="s">
        <v>37</v>
      </c>
      <c r="AN9" s="151"/>
      <c r="AO9" s="110" t="s">
        <v>29</v>
      </c>
      <c r="AP9" s="110" t="s">
        <v>30</v>
      </c>
      <c r="AQ9" s="110" t="s">
        <v>89</v>
      </c>
      <c r="AR9" s="110" t="s">
        <v>55</v>
      </c>
      <c r="AS9" s="110" t="s">
        <v>90</v>
      </c>
      <c r="AT9" s="110" t="s">
        <v>91</v>
      </c>
      <c r="AU9" s="110" t="s">
        <v>31</v>
      </c>
      <c r="AV9" s="110" t="s">
        <v>92</v>
      </c>
      <c r="AW9" s="110" t="s">
        <v>38</v>
      </c>
      <c r="AX9" s="110" t="s">
        <v>37</v>
      </c>
      <c r="AY9" s="396"/>
      <c r="AZ9" s="183" t="s">
        <v>32</v>
      </c>
      <c r="BA9" s="136"/>
      <c r="BB9" s="145" t="s">
        <v>35</v>
      </c>
      <c r="BC9" s="108"/>
      <c r="BD9" s="108"/>
    </row>
    <row r="10" spans="1:56" s="90" customFormat="1" ht="14.4" x14ac:dyDescent="0.3">
      <c r="A10" s="108"/>
      <c r="B10" s="108"/>
      <c r="C10" s="108"/>
      <c r="D10" s="108"/>
      <c r="E10" s="108"/>
      <c r="F10" s="38"/>
      <c r="G10" s="38"/>
      <c r="H10" s="38"/>
      <c r="I10" s="38"/>
      <c r="J10" s="147"/>
      <c r="K10" s="147"/>
      <c r="L10" s="147"/>
      <c r="M10" s="147"/>
      <c r="N10" s="147"/>
      <c r="O10" s="147"/>
      <c r="P10" s="147"/>
      <c r="Q10" s="147"/>
      <c r="R10" s="151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51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51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396"/>
      <c r="AZ10" s="167"/>
      <c r="BA10" s="38"/>
      <c r="BB10" s="176"/>
    </row>
    <row r="11" spans="1:56" s="90" customFormat="1" ht="14.4" x14ac:dyDescent="0.3">
      <c r="A11" s="108">
        <v>57</v>
      </c>
      <c r="B11" s="90" t="s">
        <v>253</v>
      </c>
      <c r="C11" s="90" t="s">
        <v>233</v>
      </c>
      <c r="D11" s="90" t="s">
        <v>234</v>
      </c>
      <c r="E11" s="90" t="s">
        <v>106</v>
      </c>
      <c r="F11" s="429">
        <v>6.5</v>
      </c>
      <c r="G11" s="429">
        <v>6.3</v>
      </c>
      <c r="H11" s="429">
        <v>6.5</v>
      </c>
      <c r="I11" s="429">
        <v>6</v>
      </c>
      <c r="J11" s="430">
        <f>(F11+G11+H11+I11)/4</f>
        <v>6.3250000000000002</v>
      </c>
      <c r="K11" s="429">
        <v>6.5</v>
      </c>
      <c r="L11" s="429">
        <v>0</v>
      </c>
      <c r="M11" s="430">
        <f>K11-L11</f>
        <v>6.5</v>
      </c>
      <c r="N11" s="429">
        <v>7</v>
      </c>
      <c r="O11" s="429"/>
      <c r="P11" s="430">
        <f>N11-O11</f>
        <v>7</v>
      </c>
      <c r="Q11" s="20">
        <f>((J11*0.4)+(M11*0.4)+(P11*0.2))</f>
        <v>6.5300000000000011</v>
      </c>
      <c r="R11" s="40"/>
      <c r="S11" s="152">
        <v>5</v>
      </c>
      <c r="T11" s="152">
        <v>5.6</v>
      </c>
      <c r="U11" s="152">
        <v>6.4</v>
      </c>
      <c r="V11" s="152">
        <v>6.4</v>
      </c>
      <c r="W11" s="152">
        <v>6</v>
      </c>
      <c r="X11" s="152">
        <v>6</v>
      </c>
      <c r="Y11" s="152">
        <v>5.8</v>
      </c>
      <c r="Z11" s="152">
        <v>5.5</v>
      </c>
      <c r="AA11" s="21">
        <f>SUM(S11:Z11)</f>
        <v>46.699999999999996</v>
      </c>
      <c r="AB11" s="20">
        <f>AA11/8</f>
        <v>5.8374999999999995</v>
      </c>
      <c r="AC11" s="40"/>
      <c r="AD11" s="152">
        <v>5.5</v>
      </c>
      <c r="AE11" s="152">
        <v>5</v>
      </c>
      <c r="AF11" s="152">
        <v>6</v>
      </c>
      <c r="AG11" s="152">
        <v>5.3</v>
      </c>
      <c r="AH11" s="152">
        <v>4.8</v>
      </c>
      <c r="AI11" s="152">
        <v>5</v>
      </c>
      <c r="AJ11" s="152">
        <v>5</v>
      </c>
      <c r="AK11" s="152">
        <v>5</v>
      </c>
      <c r="AL11" s="21">
        <f>SUM(AD11:AK11)</f>
        <v>41.6</v>
      </c>
      <c r="AM11" s="20">
        <f>AL11/8</f>
        <v>5.2</v>
      </c>
      <c r="AN11" s="40"/>
      <c r="AO11" s="152">
        <v>5.8</v>
      </c>
      <c r="AP11" s="152">
        <v>5.8</v>
      </c>
      <c r="AQ11" s="152">
        <v>5.5</v>
      </c>
      <c r="AR11" s="152">
        <v>5</v>
      </c>
      <c r="AS11" s="152">
        <v>5.5</v>
      </c>
      <c r="AT11" s="152">
        <v>5.5</v>
      </c>
      <c r="AU11" s="152">
        <v>5.8</v>
      </c>
      <c r="AV11" s="152">
        <v>6</v>
      </c>
      <c r="AW11" s="21">
        <f>SUM(AO11:AV11)</f>
        <v>44.9</v>
      </c>
      <c r="AX11" s="20">
        <f>AW11/8</f>
        <v>5.6124999999999998</v>
      </c>
      <c r="AY11" s="406"/>
      <c r="AZ11" s="184">
        <f>SUM((Q11*0.25)+(AB11*0.25)+(AM11*0.25)+(AX11*0.25))</f>
        <v>5.7949999999999999</v>
      </c>
      <c r="BA11" s="133"/>
      <c r="BB11" s="358">
        <v>1</v>
      </c>
    </row>
    <row r="12" spans="1:56" s="90" customFormat="1" ht="14.4" x14ac:dyDescent="0.3">
      <c r="A12" s="108">
        <v>70</v>
      </c>
      <c r="B12" s="90" t="s">
        <v>250</v>
      </c>
      <c r="C12" s="90" t="s">
        <v>223</v>
      </c>
      <c r="D12" s="90" t="s">
        <v>224</v>
      </c>
      <c r="E12" s="90" t="s">
        <v>239</v>
      </c>
      <c r="F12" s="429">
        <v>6</v>
      </c>
      <c r="G12" s="429">
        <v>6.2</v>
      </c>
      <c r="H12" s="429">
        <v>5.5</v>
      </c>
      <c r="I12" s="429">
        <v>5.8</v>
      </c>
      <c r="J12" s="430">
        <f>(F12+G12+H12+I12)/4</f>
        <v>5.875</v>
      </c>
      <c r="K12" s="429">
        <v>6.5</v>
      </c>
      <c r="L12" s="429">
        <v>0</v>
      </c>
      <c r="M12" s="430">
        <f>K12-L12</f>
        <v>6.5</v>
      </c>
      <c r="N12" s="429">
        <v>6.5</v>
      </c>
      <c r="O12" s="429"/>
      <c r="P12" s="430">
        <f>N12-O12</f>
        <v>6.5</v>
      </c>
      <c r="Q12" s="20">
        <f>((J12*0.4)+(M12*0.4)+(P12*0.2))</f>
        <v>6.25</v>
      </c>
      <c r="R12" s="40"/>
      <c r="S12" s="152">
        <v>4</v>
      </c>
      <c r="T12" s="152">
        <v>4.8</v>
      </c>
      <c r="U12" s="152">
        <v>5.8</v>
      </c>
      <c r="V12" s="152">
        <v>5.2</v>
      </c>
      <c r="W12" s="152">
        <v>6</v>
      </c>
      <c r="X12" s="152">
        <v>6</v>
      </c>
      <c r="Y12" s="152">
        <v>6.5</v>
      </c>
      <c r="Z12" s="152">
        <v>6</v>
      </c>
      <c r="AA12" s="21">
        <f>SUM(S12:Z12)</f>
        <v>44.3</v>
      </c>
      <c r="AB12" s="20">
        <f>AA12/8</f>
        <v>5.5374999999999996</v>
      </c>
      <c r="AC12" s="40"/>
      <c r="AD12" s="152">
        <v>4</v>
      </c>
      <c r="AE12" s="152">
        <v>5.5</v>
      </c>
      <c r="AF12" s="152">
        <v>4.5</v>
      </c>
      <c r="AG12" s="152">
        <v>5</v>
      </c>
      <c r="AH12" s="152">
        <v>5</v>
      </c>
      <c r="AI12" s="152">
        <v>4.5</v>
      </c>
      <c r="AJ12" s="152">
        <v>5</v>
      </c>
      <c r="AK12" s="152">
        <v>5</v>
      </c>
      <c r="AL12" s="21">
        <f>SUM(AD12:AK12)</f>
        <v>38.5</v>
      </c>
      <c r="AM12" s="20">
        <f>AL12/8</f>
        <v>4.8125</v>
      </c>
      <c r="AN12" s="40"/>
      <c r="AO12" s="152">
        <v>4.5</v>
      </c>
      <c r="AP12" s="152">
        <v>6</v>
      </c>
      <c r="AQ12" s="152">
        <v>5.8</v>
      </c>
      <c r="AR12" s="152">
        <v>5</v>
      </c>
      <c r="AS12" s="152">
        <v>5.5</v>
      </c>
      <c r="AT12" s="152">
        <v>5.5</v>
      </c>
      <c r="AU12" s="152">
        <v>6</v>
      </c>
      <c r="AV12" s="152">
        <v>5</v>
      </c>
      <c r="AW12" s="21">
        <f>SUM(AO12:AV12)</f>
        <v>43.3</v>
      </c>
      <c r="AX12" s="20">
        <f>AW12/8</f>
        <v>5.4124999999999996</v>
      </c>
      <c r="AY12" s="406"/>
      <c r="AZ12" s="184">
        <f>SUM((Q12*0.25)+(AB12*0.25)+(AM12*0.25)+(AX12*0.25))</f>
        <v>5.5031250000000007</v>
      </c>
      <c r="BA12" s="133"/>
      <c r="BB12" s="358">
        <v>2</v>
      </c>
    </row>
    <row r="13" spans="1:56" s="90" customFormat="1" ht="14.4" x14ac:dyDescent="0.3">
      <c r="A13" s="108">
        <v>21</v>
      </c>
      <c r="B13" s="90" t="s">
        <v>251</v>
      </c>
      <c r="C13" s="90" t="s">
        <v>223</v>
      </c>
      <c r="D13" s="90" t="s">
        <v>224</v>
      </c>
      <c r="E13" s="90" t="s">
        <v>252</v>
      </c>
      <c r="F13" s="429">
        <v>6</v>
      </c>
      <c r="G13" s="429">
        <v>6.5</v>
      </c>
      <c r="H13" s="429">
        <v>5.5</v>
      </c>
      <c r="I13" s="429">
        <v>6</v>
      </c>
      <c r="J13" s="430">
        <f>(F13+G13+H13+I13)/4</f>
        <v>6</v>
      </c>
      <c r="K13" s="429">
        <v>6.5</v>
      </c>
      <c r="L13" s="429">
        <v>0</v>
      </c>
      <c r="M13" s="430">
        <f>K13-L13</f>
        <v>6.5</v>
      </c>
      <c r="N13" s="429">
        <v>6.5</v>
      </c>
      <c r="O13" s="429"/>
      <c r="P13" s="430">
        <f>N13-O13</f>
        <v>6.5</v>
      </c>
      <c r="Q13" s="20">
        <f>((J13*0.4)+(M13*0.4)+(P13*0.2))</f>
        <v>6.3</v>
      </c>
      <c r="R13" s="40"/>
      <c r="S13" s="152">
        <v>4</v>
      </c>
      <c r="T13" s="152">
        <v>4.5</v>
      </c>
      <c r="U13" s="152">
        <v>6.4</v>
      </c>
      <c r="V13" s="152">
        <v>5.5</v>
      </c>
      <c r="W13" s="152">
        <v>5.8</v>
      </c>
      <c r="X13" s="152">
        <v>5.8</v>
      </c>
      <c r="Y13" s="152">
        <v>5.8</v>
      </c>
      <c r="Z13" s="152">
        <v>5.5</v>
      </c>
      <c r="AA13" s="21">
        <f>SUM(S13:Z13)</f>
        <v>43.3</v>
      </c>
      <c r="AB13" s="20">
        <f>AA13/8</f>
        <v>5.4124999999999996</v>
      </c>
      <c r="AC13" s="40"/>
      <c r="AD13" s="152">
        <v>3.8</v>
      </c>
      <c r="AE13" s="152">
        <v>5</v>
      </c>
      <c r="AF13" s="152">
        <v>5.8</v>
      </c>
      <c r="AG13" s="152">
        <v>5</v>
      </c>
      <c r="AH13" s="152">
        <v>5</v>
      </c>
      <c r="AI13" s="152">
        <v>5</v>
      </c>
      <c r="AJ13" s="152">
        <v>5</v>
      </c>
      <c r="AK13" s="152">
        <v>4.8</v>
      </c>
      <c r="AL13" s="21">
        <f>SUM(AD13:AK13)</f>
        <v>39.4</v>
      </c>
      <c r="AM13" s="20">
        <f>AL13/8</f>
        <v>4.9249999999999998</v>
      </c>
      <c r="AN13" s="40"/>
      <c r="AO13" s="152">
        <v>4.3</v>
      </c>
      <c r="AP13" s="152">
        <v>6</v>
      </c>
      <c r="AQ13" s="152">
        <v>6</v>
      </c>
      <c r="AR13" s="152">
        <v>5.3</v>
      </c>
      <c r="AS13" s="152">
        <v>5.5</v>
      </c>
      <c r="AT13" s="152">
        <v>5.3</v>
      </c>
      <c r="AU13" s="152">
        <v>5</v>
      </c>
      <c r="AV13" s="152">
        <v>5</v>
      </c>
      <c r="AW13" s="21">
        <f>SUM(AO13:AV13)</f>
        <v>42.4</v>
      </c>
      <c r="AX13" s="20">
        <f>AW13/8</f>
        <v>5.3</v>
      </c>
      <c r="AY13" s="406"/>
      <c r="AZ13" s="184">
        <f>SUM((Q13*0.25)+(AB13*0.25)+(AM13*0.25)+(AX13*0.25))</f>
        <v>5.484375</v>
      </c>
      <c r="BA13" s="133"/>
      <c r="BB13" s="358">
        <v>3</v>
      </c>
    </row>
    <row r="14" spans="1:56" ht="13.8" x14ac:dyDescent="0.3">
      <c r="A14" s="248"/>
      <c r="B14" s="248"/>
      <c r="C14" s="249"/>
    </row>
    <row r="15" spans="1:56" ht="13.8" x14ac:dyDescent="0.3">
      <c r="A15" s="248"/>
      <c r="B15" s="248"/>
      <c r="C15" s="249"/>
    </row>
    <row r="16" spans="1:56" ht="13.8" x14ac:dyDescent="0.3">
      <c r="A16" s="248"/>
      <c r="B16" s="248"/>
      <c r="C16" s="249"/>
    </row>
    <row r="17" spans="1:3" ht="13.8" x14ac:dyDescent="0.3">
      <c r="A17" s="248"/>
      <c r="B17" s="248"/>
      <c r="C17" s="249"/>
    </row>
    <row r="18" spans="1:3" ht="13.8" x14ac:dyDescent="0.3">
      <c r="A18" s="248"/>
      <c r="B18" s="248"/>
      <c r="C18" s="251"/>
    </row>
    <row r="19" spans="1:3" ht="13.8" x14ac:dyDescent="0.3">
      <c r="A19" s="248"/>
      <c r="B19" s="248"/>
      <c r="C19" s="251"/>
    </row>
  </sheetData>
  <sortState xmlns:xlrd2="http://schemas.microsoft.com/office/spreadsheetml/2017/richdata2" ref="A11:BB13">
    <sortCondition descending="1" ref="AZ11:AZ13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57C6-26B8-458A-A210-AF1ED1C987FE}">
  <sheetPr>
    <pageSetUpPr fitToPage="1"/>
  </sheetPr>
  <dimension ref="A1:AQ14"/>
  <sheetViews>
    <sheetView topLeftCell="N1" workbookViewId="0">
      <selection activeCell="Z8" sqref="Z8"/>
    </sheetView>
  </sheetViews>
  <sheetFormatPr defaultRowHeight="13.2" x14ac:dyDescent="0.25"/>
  <cols>
    <col min="1" max="1" width="5.77734375" customWidth="1"/>
    <col min="2" max="2" width="17.21875" customWidth="1"/>
    <col min="3" max="3" width="27.88671875" customWidth="1"/>
    <col min="4" max="5" width="20" customWidth="1"/>
    <col min="6" max="6" width="2.88671875" customWidth="1"/>
    <col min="7" max="7" width="7.5546875" customWidth="1"/>
    <col min="8" max="8" width="10.77734375" customWidth="1"/>
    <col min="9" max="9" width="9.21875" customWidth="1"/>
    <col min="10" max="10" width="11" customWidth="1"/>
    <col min="11" max="18" width="9.109375" customWidth="1"/>
    <col min="19" max="19" width="2.88671875" customWidth="1"/>
    <col min="20" max="23" width="9.109375" style="141" customWidth="1"/>
    <col min="24" max="24" width="2.88671875" customWidth="1"/>
    <col min="25" max="32" width="9.109375" customWidth="1"/>
    <col min="33" max="33" width="2.88671875" customWidth="1"/>
    <col min="34" max="37" width="9.109375" style="141" customWidth="1"/>
    <col min="38" max="38" width="2.88671875" customWidth="1"/>
    <col min="39" max="39" width="7.44140625" style="141" bestFit="1" customWidth="1"/>
    <col min="40" max="40" width="2.88671875" style="141" customWidth="1"/>
    <col min="41" max="41" width="11.5546875" customWidth="1"/>
  </cols>
  <sheetData>
    <row r="1" spans="1:43" ht="15.6" x14ac:dyDescent="0.3">
      <c r="A1" s="84" t="str">
        <f>'Comp Detail'!A1</f>
        <v>Australian National Vaulting Championships 2024</v>
      </c>
      <c r="B1" s="3"/>
      <c r="C1" s="90"/>
      <c r="D1" s="133" t="s">
        <v>76</v>
      </c>
      <c r="E1" s="90" t="s">
        <v>288</v>
      </c>
      <c r="F1" s="90"/>
      <c r="G1" s="1"/>
      <c r="H1" s="1"/>
      <c r="I1" s="1"/>
      <c r="J1" s="1"/>
      <c r="K1" s="90"/>
      <c r="L1" s="90"/>
      <c r="M1" s="90"/>
      <c r="N1" s="90"/>
      <c r="O1" s="90"/>
      <c r="P1" s="90"/>
      <c r="Q1" s="90"/>
      <c r="R1" s="90"/>
      <c r="S1" s="90"/>
      <c r="T1" s="23"/>
      <c r="U1" s="23"/>
      <c r="V1" s="23"/>
      <c r="W1" s="23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23"/>
      <c r="AI1" s="23"/>
      <c r="AJ1" s="23"/>
      <c r="AK1" s="23"/>
      <c r="AL1" s="90"/>
      <c r="AM1" s="38"/>
      <c r="AN1" s="38"/>
      <c r="AO1" s="163">
        <f ca="1">NOW()</f>
        <v>45603.451327662035</v>
      </c>
      <c r="AP1" s="90"/>
      <c r="AQ1" s="90"/>
    </row>
    <row r="2" spans="1:43" ht="15.6" x14ac:dyDescent="0.3">
      <c r="A2" s="27"/>
      <c r="B2" s="3"/>
      <c r="C2" s="90"/>
      <c r="D2" s="133" t="s">
        <v>77</v>
      </c>
      <c r="E2" s="90" t="s">
        <v>294</v>
      </c>
      <c r="F2" s="90"/>
      <c r="G2" s="1"/>
      <c r="H2" s="1"/>
      <c r="I2" s="1"/>
      <c r="J2" s="1"/>
      <c r="K2" s="90"/>
      <c r="L2" s="90"/>
      <c r="M2" s="90"/>
      <c r="N2" s="90"/>
      <c r="O2" s="90"/>
      <c r="P2" s="90"/>
      <c r="Q2" s="90"/>
      <c r="R2" s="90"/>
      <c r="S2" s="90"/>
      <c r="T2" s="23"/>
      <c r="U2" s="23"/>
      <c r="V2" s="23"/>
      <c r="W2" s="23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23"/>
      <c r="AI2" s="23"/>
      <c r="AJ2" s="23"/>
      <c r="AK2" s="23"/>
      <c r="AL2" s="90"/>
      <c r="AM2" s="38"/>
      <c r="AN2" s="38"/>
      <c r="AO2" s="164">
        <f ca="1">NOW()</f>
        <v>45603.451327662035</v>
      </c>
      <c r="AP2" s="90"/>
      <c r="AQ2" s="90"/>
    </row>
    <row r="3" spans="1:43" ht="15.6" x14ac:dyDescent="0.3">
      <c r="A3" s="471" t="str">
        <f>'Comp Detail'!A3</f>
        <v>27 to 29 Sept 2024</v>
      </c>
      <c r="B3" s="472"/>
      <c r="C3" s="90"/>
      <c r="D3" s="133" t="s">
        <v>78</v>
      </c>
      <c r="E3" s="90" t="s">
        <v>293</v>
      </c>
      <c r="F3" s="90"/>
      <c r="G3" s="1"/>
      <c r="H3" s="1"/>
      <c r="I3" s="1"/>
      <c r="J3" s="1"/>
      <c r="K3" s="90"/>
      <c r="L3" s="90"/>
      <c r="M3" s="90"/>
      <c r="N3" s="90"/>
      <c r="O3" s="90"/>
      <c r="P3" s="90"/>
      <c r="Q3" s="90"/>
      <c r="R3" s="90"/>
      <c r="S3" s="90"/>
      <c r="T3" s="23"/>
      <c r="U3" s="23"/>
      <c r="V3" s="23"/>
      <c r="W3" s="23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23"/>
      <c r="AI3" s="23"/>
      <c r="AJ3" s="23"/>
      <c r="AK3" s="23"/>
      <c r="AL3" s="90"/>
      <c r="AM3" s="38"/>
      <c r="AN3" s="38"/>
      <c r="AO3" s="164"/>
      <c r="AP3" s="90"/>
      <c r="AQ3" s="90"/>
    </row>
    <row r="4" spans="1:43" ht="15.6" x14ac:dyDescent="0.3">
      <c r="A4" s="140"/>
      <c r="B4" s="141"/>
      <c r="C4" s="90"/>
      <c r="D4" s="133" t="s">
        <v>130</v>
      </c>
      <c r="E4" s="90" t="s">
        <v>292</v>
      </c>
      <c r="F4" s="90"/>
      <c r="G4" s="1"/>
      <c r="H4" s="1"/>
      <c r="I4" s="1"/>
      <c r="J4" s="1"/>
      <c r="K4" s="90"/>
      <c r="L4" s="90"/>
      <c r="M4" s="90"/>
      <c r="N4" s="90"/>
      <c r="O4" s="90"/>
      <c r="P4" s="90"/>
      <c r="Q4" s="90"/>
      <c r="R4" s="90"/>
      <c r="S4" s="90"/>
      <c r="T4" s="23"/>
      <c r="U4" s="23"/>
      <c r="V4" s="23"/>
      <c r="W4" s="23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23"/>
      <c r="AI4" s="23"/>
      <c r="AJ4" s="23"/>
      <c r="AK4" s="23"/>
      <c r="AL4" s="90"/>
      <c r="AM4" s="38"/>
      <c r="AN4" s="38"/>
      <c r="AO4" s="164"/>
      <c r="AP4" s="90"/>
      <c r="AQ4" s="90"/>
    </row>
    <row r="5" spans="1:43" ht="15.6" x14ac:dyDescent="0.3">
      <c r="A5" s="140"/>
      <c r="B5" s="141"/>
      <c r="C5" s="90"/>
      <c r="D5" s="133"/>
      <c r="E5" s="3"/>
      <c r="F5" s="90"/>
      <c r="G5" s="1"/>
      <c r="H5" s="1"/>
      <c r="I5" s="1"/>
      <c r="J5" s="1"/>
      <c r="K5" s="90"/>
      <c r="L5" s="90"/>
      <c r="M5" s="90"/>
      <c r="N5" s="90"/>
      <c r="O5" s="90"/>
      <c r="P5" s="90"/>
      <c r="Q5" s="90"/>
      <c r="R5" s="90"/>
      <c r="S5" s="90"/>
      <c r="T5" s="23"/>
      <c r="U5" s="23"/>
      <c r="V5" s="23"/>
      <c r="W5" s="23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23"/>
      <c r="AI5" s="23"/>
      <c r="AJ5" s="23"/>
      <c r="AK5" s="23"/>
      <c r="AL5" s="90"/>
      <c r="AM5" s="38"/>
      <c r="AN5" s="38"/>
      <c r="AO5" s="164"/>
      <c r="AP5" s="90"/>
      <c r="AQ5" s="90"/>
    </row>
    <row r="6" spans="1:43" ht="15.6" x14ac:dyDescent="0.3">
      <c r="A6" s="92"/>
      <c r="B6" s="90"/>
      <c r="C6" s="90"/>
      <c r="D6" s="133"/>
      <c r="E6" s="90"/>
      <c r="F6" s="90"/>
      <c r="G6" s="149" t="s">
        <v>51</v>
      </c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90"/>
      <c r="T6" s="154" t="s">
        <v>51</v>
      </c>
      <c r="U6" s="185"/>
      <c r="V6" s="185"/>
      <c r="W6" s="185"/>
      <c r="X6" s="153"/>
      <c r="Y6" s="153"/>
      <c r="Z6" s="153"/>
      <c r="AA6" s="153"/>
      <c r="AB6" s="153"/>
      <c r="AC6" s="153"/>
      <c r="AD6" s="153"/>
      <c r="AE6" s="153"/>
      <c r="AF6" s="153"/>
      <c r="AG6" s="90"/>
      <c r="AH6" s="154" t="s">
        <v>51</v>
      </c>
      <c r="AI6" s="185"/>
      <c r="AJ6" s="185"/>
      <c r="AK6" s="185"/>
      <c r="AL6" s="90"/>
      <c r="AM6" s="38"/>
      <c r="AN6" s="38"/>
      <c r="AO6" s="90"/>
      <c r="AP6" s="90"/>
      <c r="AQ6" s="90"/>
    </row>
    <row r="7" spans="1:43" ht="15.6" x14ac:dyDescent="0.3">
      <c r="A7" s="92"/>
      <c r="B7" s="90"/>
      <c r="C7" s="133"/>
      <c r="D7" s="90"/>
      <c r="E7" s="90"/>
      <c r="F7" s="90"/>
      <c r="I7" s="90"/>
      <c r="J7" s="90"/>
      <c r="L7" s="134"/>
      <c r="M7" s="134"/>
      <c r="N7" s="134"/>
      <c r="O7" s="90"/>
      <c r="P7" s="90"/>
      <c r="Q7" s="90"/>
      <c r="R7" s="90"/>
      <c r="S7" s="90"/>
      <c r="T7" s="134"/>
      <c r="U7" s="90"/>
      <c r="V7" s="23"/>
      <c r="W7" s="23"/>
      <c r="X7" s="90"/>
      <c r="Y7" s="134"/>
      <c r="Z7" s="134"/>
      <c r="AA7" s="90"/>
      <c r="AB7" s="90"/>
      <c r="AC7" s="90"/>
      <c r="AD7" s="90"/>
      <c r="AE7" s="90"/>
      <c r="AF7" s="90"/>
      <c r="AG7" s="90"/>
      <c r="AH7" s="134"/>
      <c r="AI7" s="90"/>
      <c r="AJ7" s="23"/>
      <c r="AK7" s="23"/>
      <c r="AL7" s="90"/>
      <c r="AM7" s="38"/>
      <c r="AN7" s="38"/>
      <c r="AO7" s="90"/>
      <c r="AP7" s="90"/>
      <c r="AQ7" s="90"/>
    </row>
    <row r="8" spans="1:43" ht="15.6" x14ac:dyDescent="0.3">
      <c r="A8" s="92" t="s">
        <v>129</v>
      </c>
      <c r="B8" s="134"/>
      <c r="C8" s="90"/>
      <c r="D8" s="90"/>
      <c r="E8" s="90"/>
      <c r="F8" s="134"/>
      <c r="G8" s="134" t="s">
        <v>47</v>
      </c>
      <c r="H8" s="90" t="str">
        <f>E1</f>
        <v>Angie Deeks</v>
      </c>
      <c r="I8" s="90"/>
      <c r="J8" s="90"/>
      <c r="L8" s="90"/>
      <c r="M8" s="90"/>
      <c r="N8" s="90"/>
      <c r="O8" s="90"/>
      <c r="P8" s="90"/>
      <c r="Q8" s="90"/>
      <c r="R8" s="90"/>
      <c r="S8" s="155"/>
      <c r="T8" s="25" t="s">
        <v>46</v>
      </c>
      <c r="U8" s="38" t="str">
        <f>E2</f>
        <v>Tristyn Lowe</v>
      </c>
      <c r="V8" s="23"/>
      <c r="W8" s="23"/>
      <c r="X8" s="155"/>
      <c r="Y8" s="134" t="s">
        <v>48</v>
      </c>
      <c r="Z8" s="90" t="str">
        <f>E3</f>
        <v>Anna Betts</v>
      </c>
      <c r="AB8" s="90"/>
      <c r="AC8" s="90"/>
      <c r="AD8" s="90"/>
      <c r="AE8" s="134"/>
      <c r="AF8" s="134"/>
      <c r="AG8" s="155"/>
      <c r="AH8" s="25" t="s">
        <v>96</v>
      </c>
      <c r="AI8" s="38" t="str">
        <f>E4</f>
        <v>Abbie White</v>
      </c>
      <c r="AJ8" s="23"/>
      <c r="AK8" s="23"/>
      <c r="AL8" s="165"/>
      <c r="AM8" s="38"/>
      <c r="AN8" s="38"/>
      <c r="AO8" s="90"/>
      <c r="AP8" s="90"/>
      <c r="AQ8" s="90"/>
    </row>
    <row r="9" spans="1:43" s="90" customFormat="1" ht="14.4" x14ac:dyDescent="0.3">
      <c r="A9" s="134" t="s">
        <v>79</v>
      </c>
      <c r="B9" s="134" t="s">
        <v>99</v>
      </c>
      <c r="G9" s="134" t="s">
        <v>26</v>
      </c>
      <c r="S9" s="155"/>
      <c r="T9" s="23"/>
      <c r="U9" s="23"/>
      <c r="V9" s="23"/>
      <c r="W9" s="23"/>
      <c r="X9" s="155"/>
      <c r="AG9" s="155"/>
      <c r="AH9" s="23"/>
      <c r="AI9" s="23"/>
      <c r="AJ9" s="23"/>
      <c r="AK9" s="23"/>
      <c r="AL9" s="411"/>
      <c r="AM9" s="38"/>
      <c r="AN9" s="38"/>
    </row>
    <row r="10" spans="1:43" s="90" customFormat="1" ht="14.4" x14ac:dyDescent="0.3">
      <c r="F10" s="108"/>
      <c r="G10" s="134" t="s">
        <v>1</v>
      </c>
      <c r="K10" s="143" t="s">
        <v>1</v>
      </c>
      <c r="L10" s="144"/>
      <c r="M10" s="144"/>
      <c r="N10" s="144" t="s">
        <v>2</v>
      </c>
      <c r="P10" s="144"/>
      <c r="Q10" s="144" t="s">
        <v>3</v>
      </c>
      <c r="R10" s="144" t="s">
        <v>80</v>
      </c>
      <c r="S10" s="155"/>
      <c r="T10" s="25"/>
      <c r="U10" s="23"/>
      <c r="V10" s="23" t="s">
        <v>10</v>
      </c>
      <c r="W10" s="23" t="s">
        <v>13</v>
      </c>
      <c r="X10" s="155"/>
      <c r="Y10" s="90" t="s">
        <v>14</v>
      </c>
      <c r="AF10" s="108" t="s">
        <v>14</v>
      </c>
      <c r="AG10" s="155"/>
      <c r="AH10" s="25"/>
      <c r="AI10" s="23"/>
      <c r="AJ10" s="23" t="s">
        <v>10</v>
      </c>
      <c r="AK10" s="23" t="s">
        <v>13</v>
      </c>
      <c r="AL10" s="411"/>
      <c r="AM10" s="167" t="s">
        <v>52</v>
      </c>
      <c r="AN10" s="38"/>
      <c r="AO10" s="147"/>
    </row>
    <row r="11" spans="1:43" s="90" customFormat="1" ht="14.4" x14ac:dyDescent="0.3">
      <c r="A11" s="110" t="s">
        <v>24</v>
      </c>
      <c r="B11" s="136" t="s">
        <v>25</v>
      </c>
      <c r="C11" s="136" t="s">
        <v>26</v>
      </c>
      <c r="D11" s="136" t="s">
        <v>27</v>
      </c>
      <c r="E11" s="136" t="s">
        <v>28</v>
      </c>
      <c r="F11" s="151"/>
      <c r="G11" s="136" t="s">
        <v>81</v>
      </c>
      <c r="H11" s="136" t="s">
        <v>82</v>
      </c>
      <c r="I11" s="136" t="s">
        <v>84</v>
      </c>
      <c r="J11" s="136" t="s">
        <v>85</v>
      </c>
      <c r="K11" s="145" t="s">
        <v>34</v>
      </c>
      <c r="L11" s="130" t="s">
        <v>2</v>
      </c>
      <c r="M11" s="130" t="s">
        <v>87</v>
      </c>
      <c r="N11" s="145" t="s">
        <v>34</v>
      </c>
      <c r="O11" s="110" t="s">
        <v>3</v>
      </c>
      <c r="P11" s="130" t="s">
        <v>87</v>
      </c>
      <c r="Q11" s="145" t="s">
        <v>34</v>
      </c>
      <c r="R11" s="145" t="s">
        <v>34</v>
      </c>
      <c r="S11" s="155"/>
      <c r="T11" s="156" t="s">
        <v>36</v>
      </c>
      <c r="U11" s="156" t="s">
        <v>13</v>
      </c>
      <c r="V11" s="156" t="s">
        <v>9</v>
      </c>
      <c r="W11" s="156" t="s">
        <v>15</v>
      </c>
      <c r="X11" s="155"/>
      <c r="Y11" s="130" t="s">
        <v>101</v>
      </c>
      <c r="Z11" s="130" t="s">
        <v>4</v>
      </c>
      <c r="AA11" s="130" t="s">
        <v>5</v>
      </c>
      <c r="AB11" s="130" t="s">
        <v>6</v>
      </c>
      <c r="AC11" s="130" t="s">
        <v>7</v>
      </c>
      <c r="AD11" s="130" t="s">
        <v>33</v>
      </c>
      <c r="AE11" s="110" t="s">
        <v>21</v>
      </c>
      <c r="AF11" s="110" t="s">
        <v>15</v>
      </c>
      <c r="AG11" s="155"/>
      <c r="AH11" s="156" t="s">
        <v>36</v>
      </c>
      <c r="AI11" s="156" t="s">
        <v>13</v>
      </c>
      <c r="AJ11" s="156" t="s">
        <v>9</v>
      </c>
      <c r="AK11" s="156" t="s">
        <v>15</v>
      </c>
      <c r="AL11" s="396"/>
      <c r="AM11" s="186" t="s">
        <v>32</v>
      </c>
      <c r="AN11" s="170"/>
      <c r="AO11" s="145" t="s">
        <v>35</v>
      </c>
      <c r="AP11" s="108"/>
      <c r="AQ11" s="108"/>
    </row>
    <row r="12" spans="1:43" s="90" customFormat="1" ht="14.4" x14ac:dyDescent="0.3">
      <c r="A12" s="108"/>
      <c r="B12" s="108"/>
      <c r="C12" s="108"/>
      <c r="D12" s="108"/>
      <c r="E12" s="108"/>
      <c r="F12" s="151"/>
      <c r="G12" s="38"/>
      <c r="H12" s="38"/>
      <c r="I12" s="38"/>
      <c r="J12" s="38"/>
      <c r="K12" s="147"/>
      <c r="L12" s="147"/>
      <c r="M12" s="147"/>
      <c r="N12" s="147"/>
      <c r="O12" s="147"/>
      <c r="P12" s="147"/>
      <c r="Q12" s="147"/>
      <c r="R12" s="147"/>
      <c r="S12" s="155"/>
      <c r="T12" s="23"/>
      <c r="U12" s="23"/>
      <c r="V12" s="23"/>
      <c r="W12" s="23"/>
      <c r="X12" s="155"/>
      <c r="Y12" s="147"/>
      <c r="Z12" s="147"/>
      <c r="AA12" s="147"/>
      <c r="AB12" s="147"/>
      <c r="AC12" s="147"/>
      <c r="AD12" s="147"/>
      <c r="AE12" s="108"/>
      <c r="AF12" s="108"/>
      <c r="AG12" s="155"/>
      <c r="AH12" s="23"/>
      <c r="AI12" s="23"/>
      <c r="AJ12" s="23"/>
      <c r="AK12" s="23"/>
      <c r="AL12" s="396"/>
      <c r="AM12" s="167"/>
      <c r="AN12" s="169"/>
      <c r="AO12" s="176"/>
    </row>
    <row r="13" spans="1:43" s="90" customFormat="1" ht="14.4" x14ac:dyDescent="0.3">
      <c r="A13" s="108">
        <v>21</v>
      </c>
      <c r="B13" s="90" t="s">
        <v>251</v>
      </c>
      <c r="C13" s="90" t="s">
        <v>223</v>
      </c>
      <c r="D13" s="90" t="s">
        <v>224</v>
      </c>
      <c r="E13" s="90" t="s">
        <v>252</v>
      </c>
      <c r="G13" s="429">
        <v>6.3</v>
      </c>
      <c r="H13" s="429">
        <v>6.5</v>
      </c>
      <c r="I13" s="429">
        <v>5.8</v>
      </c>
      <c r="J13" s="429">
        <v>6</v>
      </c>
      <c r="K13" s="430">
        <f>(G13+H13+I13+J13)/4</f>
        <v>6.15</v>
      </c>
      <c r="L13" s="429">
        <v>6</v>
      </c>
      <c r="M13" s="429">
        <v>0</v>
      </c>
      <c r="N13" s="430">
        <f>L13-M13</f>
        <v>6</v>
      </c>
      <c r="O13" s="429">
        <v>6</v>
      </c>
      <c r="P13" s="429"/>
      <c r="Q13" s="430">
        <f>O13-P13</f>
        <v>6</v>
      </c>
      <c r="R13" s="20">
        <f>((K13*0.4)+(N13*0.4)+(Q13*0.2))</f>
        <v>6.0600000000000014</v>
      </c>
      <c r="S13" s="155"/>
      <c r="T13" s="158">
        <v>4.57</v>
      </c>
      <c r="U13" s="23">
        <f>T13</f>
        <v>4.57</v>
      </c>
      <c r="V13" s="159"/>
      <c r="W13" s="23">
        <f>SUM(U13-V13)</f>
        <v>4.57</v>
      </c>
      <c r="X13" s="26"/>
      <c r="Y13" s="152">
        <v>4.5</v>
      </c>
      <c r="Z13" s="152">
        <v>4</v>
      </c>
      <c r="AA13" s="152">
        <v>4.5</v>
      </c>
      <c r="AB13" s="152">
        <v>3.5</v>
      </c>
      <c r="AC13" s="152">
        <v>2</v>
      </c>
      <c r="AD13" s="20">
        <f>SUM((Y13*0.2),(Z13*0.25),(AA13*0.2),(AB13*0.2),(AC13*0.15))</f>
        <v>3.8</v>
      </c>
      <c r="AE13" s="157"/>
      <c r="AF13" s="20">
        <f>AD13-AE13</f>
        <v>3.8</v>
      </c>
      <c r="AG13" s="155"/>
      <c r="AH13" s="158">
        <v>6.7</v>
      </c>
      <c r="AI13" s="23">
        <f>AH13</f>
        <v>6.7</v>
      </c>
      <c r="AJ13" s="159"/>
      <c r="AK13" s="23">
        <f>SUM(AI13-AJ13)</f>
        <v>6.7</v>
      </c>
      <c r="AL13" s="406"/>
      <c r="AM13" s="184">
        <f>SUM((R13*0.25),(W13*0.25),(AF13*0.25)+(AK13*0.25))</f>
        <v>5.2825000000000006</v>
      </c>
      <c r="AN13" s="133"/>
      <c r="AO13" s="358">
        <v>1</v>
      </c>
    </row>
    <row r="14" spans="1:43" s="90" customFormat="1" ht="14.4" x14ac:dyDescent="0.3">
      <c r="A14" s="108">
        <v>70</v>
      </c>
      <c r="B14" s="90" t="s">
        <v>250</v>
      </c>
      <c r="C14" s="90" t="s">
        <v>223</v>
      </c>
      <c r="D14" s="90" t="s">
        <v>224</v>
      </c>
      <c r="E14" s="90" t="s">
        <v>239</v>
      </c>
      <c r="F14" s="40"/>
      <c r="G14" s="429">
        <v>6.3</v>
      </c>
      <c r="H14" s="429">
        <v>6.5</v>
      </c>
      <c r="I14" s="429">
        <v>5.8</v>
      </c>
      <c r="J14" s="429">
        <v>6</v>
      </c>
      <c r="K14" s="430">
        <f>(G14+H14+I14+J14)/4</f>
        <v>6.15</v>
      </c>
      <c r="L14" s="429">
        <v>6</v>
      </c>
      <c r="M14" s="429">
        <v>0</v>
      </c>
      <c r="N14" s="430">
        <f>L14-M14</f>
        <v>6</v>
      </c>
      <c r="O14" s="429">
        <v>6</v>
      </c>
      <c r="P14" s="429"/>
      <c r="Q14" s="430">
        <f>O14-P14</f>
        <v>6</v>
      </c>
      <c r="R14" s="20">
        <f>((K14*0.4)+(N14*0.4)+(Q14*0.2))</f>
        <v>6.0600000000000014</v>
      </c>
      <c r="S14" s="155"/>
      <c r="T14" s="158">
        <v>4.1100000000000003</v>
      </c>
      <c r="U14" s="23">
        <f>T14</f>
        <v>4.1100000000000003</v>
      </c>
      <c r="V14" s="159"/>
      <c r="W14" s="23">
        <f>SUM(U14-V14)</f>
        <v>4.1100000000000003</v>
      </c>
      <c r="X14" s="26"/>
      <c r="Y14" s="152">
        <v>6</v>
      </c>
      <c r="Z14" s="152">
        <v>3</v>
      </c>
      <c r="AA14" s="152">
        <v>5</v>
      </c>
      <c r="AB14" s="152">
        <v>4</v>
      </c>
      <c r="AC14" s="152">
        <v>2</v>
      </c>
      <c r="AD14" s="20">
        <f>SUM((Y14*0.2),(Z14*0.25),(AA14*0.2),(AB14*0.2),(AC14*0.15))</f>
        <v>4.05</v>
      </c>
      <c r="AE14" s="157"/>
      <c r="AF14" s="20">
        <f>AD14-AE14</f>
        <v>4.05</v>
      </c>
      <c r="AG14" s="155"/>
      <c r="AH14" s="158">
        <v>6.2</v>
      </c>
      <c r="AI14" s="23">
        <f>AH14</f>
        <v>6.2</v>
      </c>
      <c r="AJ14" s="159"/>
      <c r="AK14" s="23">
        <f>SUM(AI14-AJ14)</f>
        <v>6.2</v>
      </c>
      <c r="AL14" s="406"/>
      <c r="AM14" s="184">
        <f>SUM((R14*0.25),(W14*0.25),(AF14*0.25)+(AK14*0.25))</f>
        <v>5.1050000000000004</v>
      </c>
      <c r="AN14" s="133"/>
      <c r="AO14" s="358">
        <v>2</v>
      </c>
    </row>
  </sheetData>
  <sortState xmlns:xlrd2="http://schemas.microsoft.com/office/spreadsheetml/2017/richdata2" ref="A13:AO14">
    <sortCondition descending="1" ref="AM13:AM14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Footer>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7F7D-29CC-4E80-BC3A-2037F37E5A2B}">
  <sheetPr>
    <pageSetUpPr fitToPage="1"/>
  </sheetPr>
  <dimension ref="A1:AL21"/>
  <sheetViews>
    <sheetView zoomScaleNormal="100" workbookViewId="0">
      <pane xSplit="2" topLeftCell="K1" activePane="topRight" state="frozen"/>
      <selection pane="topRight" activeCell="C1" sqref="C1:C1048576"/>
    </sheetView>
  </sheetViews>
  <sheetFormatPr defaultRowHeight="14.4" x14ac:dyDescent="0.3"/>
  <cols>
    <col min="1" max="1" width="5.77734375" customWidth="1"/>
    <col min="2" max="2" width="20.88671875" customWidth="1"/>
    <col min="3" max="3" width="27.21875" customWidth="1"/>
    <col min="4" max="4" width="17.88671875" customWidth="1"/>
    <col min="5" max="5" width="22.109375" customWidth="1"/>
    <col min="6" max="6" width="2.88671875" customWidth="1"/>
    <col min="7" max="7" width="7.5546875" customWidth="1"/>
    <col min="8" max="8" width="10.77734375" customWidth="1"/>
    <col min="9" max="9" width="9.21875" customWidth="1"/>
    <col min="10" max="10" width="11" customWidth="1"/>
    <col min="11" max="18" width="9.109375" customWidth="1"/>
    <col min="19" max="19" width="3.109375" style="4" customWidth="1"/>
    <col min="20" max="22" width="7.77734375" style="4" customWidth="1"/>
    <col min="23" max="23" width="3.21875" style="4" customWidth="1"/>
    <col min="24" max="31" width="7.77734375" style="4" customWidth="1"/>
    <col min="32" max="32" width="3.109375" style="4" customWidth="1"/>
    <col min="33" max="35" width="7.77734375" style="4" customWidth="1"/>
    <col min="36" max="36" width="2.88671875" style="4" customWidth="1"/>
    <col min="37" max="37" width="13.44140625" style="4" customWidth="1"/>
    <col min="38" max="38" width="12.44140625" style="4" customWidth="1"/>
  </cols>
  <sheetData>
    <row r="1" spans="1:38" ht="15.6" x14ac:dyDescent="0.3">
      <c r="A1" s="84" t="str">
        <f>'Comp Detail'!A1</f>
        <v>Australian National Vaulting Championships 2024</v>
      </c>
      <c r="B1" s="3"/>
      <c r="C1" s="90"/>
      <c r="D1" s="133" t="s">
        <v>76</v>
      </c>
      <c r="E1" s="90" t="s">
        <v>291</v>
      </c>
      <c r="G1" s="1"/>
      <c r="H1" s="1"/>
      <c r="I1" s="1"/>
      <c r="J1" s="1"/>
      <c r="K1" s="90"/>
      <c r="L1" s="90"/>
      <c r="M1" s="90"/>
      <c r="N1" s="90"/>
      <c r="O1" s="90"/>
      <c r="P1" s="90"/>
      <c r="Q1" s="90"/>
      <c r="R1" s="90"/>
      <c r="AL1" s="43">
        <f ca="1">NOW()</f>
        <v>45603.451327662035</v>
      </c>
    </row>
    <row r="2" spans="1:38" ht="15.6" x14ac:dyDescent="0.3">
      <c r="A2" s="27"/>
      <c r="B2" s="3"/>
      <c r="C2" s="90"/>
      <c r="D2" s="133" t="s">
        <v>77</v>
      </c>
      <c r="E2" t="s">
        <v>290</v>
      </c>
      <c r="G2" s="1"/>
      <c r="H2" s="1"/>
      <c r="I2" s="1"/>
      <c r="J2" s="1"/>
      <c r="K2" s="90"/>
      <c r="L2" s="90"/>
      <c r="M2" s="90"/>
      <c r="N2" s="90"/>
      <c r="O2" s="90"/>
      <c r="P2" s="90"/>
      <c r="Q2" s="90"/>
      <c r="R2" s="90"/>
      <c r="AL2" s="44">
        <f ca="1">NOW()</f>
        <v>45603.451327662035</v>
      </c>
    </row>
    <row r="3" spans="1:38" ht="15.6" x14ac:dyDescent="0.3">
      <c r="A3" s="471" t="str">
        <f>'Comp Detail'!A3</f>
        <v>27 to 29 Sept 2024</v>
      </c>
      <c r="B3" s="472"/>
      <c r="C3" s="90"/>
      <c r="D3" s="133" t="s">
        <v>78</v>
      </c>
      <c r="E3" s="90" t="s">
        <v>289</v>
      </c>
    </row>
    <row r="4" spans="1:38" ht="15.6" x14ac:dyDescent="0.3">
      <c r="A4" s="92"/>
      <c r="B4" s="90"/>
      <c r="C4" s="133"/>
      <c r="D4" s="133" t="s">
        <v>130</v>
      </c>
      <c r="E4" s="90" t="s">
        <v>293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38" ht="15.6" x14ac:dyDescent="0.3">
      <c r="A5" s="92"/>
      <c r="B5" s="90"/>
      <c r="C5" s="133"/>
      <c r="D5" s="133"/>
      <c r="E5" s="215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38" ht="15.6" x14ac:dyDescent="0.3">
      <c r="A6" s="92" t="s">
        <v>254</v>
      </c>
      <c r="B6" s="134"/>
      <c r="C6" s="90"/>
      <c r="D6" s="90"/>
      <c r="G6" s="134" t="s">
        <v>47</v>
      </c>
      <c r="H6" s="90" t="str">
        <f>E1</f>
        <v>Nicole de Villiers</v>
      </c>
      <c r="I6" s="90"/>
      <c r="J6" s="90"/>
      <c r="L6" s="134"/>
      <c r="M6" s="134"/>
      <c r="N6" s="134"/>
      <c r="O6" s="90"/>
      <c r="P6" s="90"/>
      <c r="Q6" s="90"/>
      <c r="R6" s="90"/>
      <c r="S6" s="2"/>
      <c r="T6" s="2" t="s">
        <v>46</v>
      </c>
      <c r="U6" s="4" t="str">
        <f>E2</f>
        <v>Monika Eriksson</v>
      </c>
      <c r="V6" s="2"/>
      <c r="W6" s="2"/>
      <c r="X6" s="2" t="s">
        <v>48</v>
      </c>
      <c r="Y6" s="4" t="str">
        <f>E3</f>
        <v>Juan Manuel Cardaci</v>
      </c>
      <c r="AD6" s="2"/>
      <c r="AE6" s="2"/>
      <c r="AF6" s="2"/>
      <c r="AG6" s="2" t="s">
        <v>96</v>
      </c>
      <c r="AH6" s="4" t="str">
        <f>E4</f>
        <v>Anna Betts</v>
      </c>
      <c r="AI6" s="2"/>
      <c r="AK6" s="2"/>
    </row>
    <row r="7" spans="1:38" ht="15.6" x14ac:dyDescent="0.3">
      <c r="A7" s="92" t="s">
        <v>79</v>
      </c>
      <c r="B7" s="135" t="s">
        <v>255</v>
      </c>
      <c r="C7" s="90"/>
      <c r="D7" s="90"/>
      <c r="G7" s="134" t="s">
        <v>26</v>
      </c>
      <c r="H7" s="90"/>
      <c r="I7" s="90"/>
      <c r="J7" s="90"/>
      <c r="L7" s="90"/>
      <c r="M7" s="90"/>
      <c r="N7" s="90"/>
      <c r="O7" s="90"/>
      <c r="P7" s="90"/>
      <c r="Q7" s="90"/>
      <c r="R7" s="90"/>
      <c r="AJ7" s="196"/>
    </row>
    <row r="8" spans="1:38" ht="15" customHeight="1" x14ac:dyDescent="0.3">
      <c r="S8" s="29"/>
      <c r="T8" s="45" t="s">
        <v>13</v>
      </c>
      <c r="U8" s="30"/>
      <c r="V8" s="47" t="s">
        <v>54</v>
      </c>
      <c r="W8" s="29"/>
      <c r="X8" s="36" t="s">
        <v>14</v>
      </c>
      <c r="Y8" s="36"/>
      <c r="AE8" s="36" t="s">
        <v>45</v>
      </c>
      <c r="AF8" s="29"/>
      <c r="AG8" s="45" t="s">
        <v>13</v>
      </c>
      <c r="AH8" s="30"/>
      <c r="AI8" s="47" t="s">
        <v>54</v>
      </c>
      <c r="AJ8" s="196"/>
      <c r="AK8" s="36" t="s">
        <v>23</v>
      </c>
    </row>
    <row r="9" spans="1:38" s="90" customFormat="1" ht="15" customHeight="1" x14ac:dyDescent="0.3">
      <c r="G9" s="134" t="s">
        <v>1</v>
      </c>
      <c r="K9" s="143" t="s">
        <v>1</v>
      </c>
      <c r="L9" s="144"/>
      <c r="M9" s="144"/>
      <c r="N9" s="144" t="s">
        <v>2</v>
      </c>
      <c r="P9" s="144"/>
      <c r="Q9" s="144" t="s">
        <v>3</v>
      </c>
      <c r="R9" s="144" t="s">
        <v>80</v>
      </c>
      <c r="S9" s="28"/>
      <c r="T9" s="12" t="s">
        <v>36</v>
      </c>
      <c r="U9" s="12" t="s">
        <v>58</v>
      </c>
      <c r="V9" s="132" t="s">
        <v>15</v>
      </c>
      <c r="W9" s="17"/>
      <c r="X9" s="16" t="s">
        <v>101</v>
      </c>
      <c r="Y9" s="16" t="s">
        <v>4</v>
      </c>
      <c r="Z9" s="16" t="s">
        <v>5</v>
      </c>
      <c r="AA9" s="16" t="s">
        <v>6</v>
      </c>
      <c r="AB9" s="16" t="s">
        <v>7</v>
      </c>
      <c r="AC9" s="16" t="s">
        <v>33</v>
      </c>
      <c r="AD9" s="12" t="s">
        <v>10</v>
      </c>
      <c r="AE9" s="132" t="s">
        <v>15</v>
      </c>
      <c r="AF9" s="28"/>
      <c r="AG9" s="12" t="s">
        <v>36</v>
      </c>
      <c r="AH9" s="12" t="s">
        <v>58</v>
      </c>
      <c r="AI9" s="132" t="s">
        <v>15</v>
      </c>
      <c r="AJ9" s="448"/>
      <c r="AK9" s="132" t="s">
        <v>34</v>
      </c>
      <c r="AL9" s="12" t="s">
        <v>35</v>
      </c>
    </row>
    <row r="10" spans="1:38" s="90" customFormat="1" ht="15" customHeight="1" x14ac:dyDescent="0.3">
      <c r="A10" s="136" t="s">
        <v>24</v>
      </c>
      <c r="B10" s="136" t="s">
        <v>25</v>
      </c>
      <c r="C10" s="136" t="s">
        <v>26</v>
      </c>
      <c r="D10" s="136" t="s">
        <v>27</v>
      </c>
      <c r="E10" s="136" t="s">
        <v>28</v>
      </c>
      <c r="F10" s="137"/>
      <c r="G10" s="136" t="s">
        <v>81</v>
      </c>
      <c r="H10" s="136" t="s">
        <v>82</v>
      </c>
      <c r="I10" s="136" t="s">
        <v>84</v>
      </c>
      <c r="J10" s="136" t="s">
        <v>85</v>
      </c>
      <c r="K10" s="145" t="s">
        <v>34</v>
      </c>
      <c r="L10" s="130" t="s">
        <v>2</v>
      </c>
      <c r="M10" s="130" t="s">
        <v>87</v>
      </c>
      <c r="N10" s="145" t="s">
        <v>34</v>
      </c>
      <c r="O10" s="110" t="s">
        <v>3</v>
      </c>
      <c r="P10" s="130" t="s">
        <v>87</v>
      </c>
      <c r="Q10" s="145" t="s">
        <v>34</v>
      </c>
      <c r="R10" s="145" t="s">
        <v>34</v>
      </c>
      <c r="S10" s="187"/>
      <c r="T10" s="34"/>
      <c r="U10" s="34"/>
      <c r="V10" s="34"/>
      <c r="W10" s="189"/>
      <c r="X10" s="190"/>
      <c r="Y10" s="190"/>
      <c r="Z10" s="190"/>
      <c r="AA10" s="190"/>
      <c r="AB10" s="190"/>
      <c r="AC10" s="190"/>
      <c r="AD10" s="34"/>
      <c r="AE10" s="34"/>
      <c r="AF10" s="187"/>
      <c r="AG10" s="34"/>
      <c r="AH10" s="34"/>
      <c r="AI10" s="34"/>
      <c r="AJ10" s="449"/>
      <c r="AK10" s="35"/>
      <c r="AL10" s="34"/>
    </row>
    <row r="11" spans="1:38" s="90" customFormat="1" ht="15" customHeight="1" x14ac:dyDescent="0.3">
      <c r="A11" s="38"/>
      <c r="B11" s="38"/>
      <c r="C11" s="38"/>
      <c r="D11" s="38"/>
      <c r="E11" s="38"/>
      <c r="F11" s="155"/>
      <c r="G11" s="38"/>
      <c r="H11" s="38"/>
      <c r="I11" s="38"/>
      <c r="J11" s="38"/>
      <c r="K11" s="176"/>
      <c r="L11" s="147"/>
      <c r="M11" s="147"/>
      <c r="N11" s="176"/>
      <c r="O11" s="108"/>
      <c r="P11" s="147"/>
      <c r="Q11" s="176"/>
      <c r="R11" s="176"/>
      <c r="S11" s="28"/>
      <c r="T11" s="12"/>
      <c r="U11" s="12"/>
      <c r="V11" s="12"/>
      <c r="W11" s="17"/>
      <c r="X11" s="16"/>
      <c r="Y11" s="16"/>
      <c r="Z11" s="16"/>
      <c r="AA11" s="16"/>
      <c r="AB11" s="16"/>
      <c r="AC11" s="16"/>
      <c r="AD11" s="12"/>
      <c r="AE11" s="12"/>
      <c r="AF11" s="28"/>
      <c r="AG11" s="12"/>
      <c r="AH11" s="12"/>
      <c r="AI11" s="12"/>
      <c r="AJ11" s="448"/>
      <c r="AK11" s="132"/>
      <c r="AL11" s="12"/>
    </row>
    <row r="12" spans="1:38" s="90" customFormat="1" x14ac:dyDescent="0.3">
      <c r="A12" s="253">
        <v>35</v>
      </c>
      <c r="B12" s="295" t="s">
        <v>259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7"/>
      <c r="U12" s="17"/>
      <c r="V12" s="17"/>
      <c r="W12" s="451"/>
      <c r="X12" s="452"/>
      <c r="Y12" s="452"/>
      <c r="Z12" s="452"/>
      <c r="AA12" s="452"/>
      <c r="AB12" s="452"/>
      <c r="AC12" s="452"/>
      <c r="AD12" s="452"/>
      <c r="AE12" s="452"/>
      <c r="AF12" s="26"/>
      <c r="AG12" s="17"/>
      <c r="AH12" s="17"/>
      <c r="AI12" s="17"/>
      <c r="AJ12" s="453"/>
      <c r="AK12" s="454"/>
      <c r="AL12" s="452"/>
    </row>
    <row r="13" spans="1:38" s="109" customFormat="1" x14ac:dyDescent="0.3">
      <c r="A13" s="110">
        <v>32</v>
      </c>
      <c r="B13" s="109" t="s">
        <v>191</v>
      </c>
      <c r="C13" s="90" t="s">
        <v>183</v>
      </c>
      <c r="D13" s="90" t="s">
        <v>184</v>
      </c>
      <c r="E13" s="90" t="s">
        <v>185</v>
      </c>
      <c r="F13" s="139"/>
      <c r="G13" s="455">
        <v>6</v>
      </c>
      <c r="H13" s="455">
        <v>6</v>
      </c>
      <c r="I13" s="455">
        <v>6</v>
      </c>
      <c r="J13" s="455">
        <v>6</v>
      </c>
      <c r="K13" s="456">
        <f>(G13+H13+I13+J13)/4</f>
        <v>6</v>
      </c>
      <c r="L13" s="455">
        <v>6.5</v>
      </c>
      <c r="M13" s="455">
        <v>0</v>
      </c>
      <c r="N13" s="456">
        <f>L13-M13</f>
        <v>6.5</v>
      </c>
      <c r="O13" s="455">
        <v>6</v>
      </c>
      <c r="P13" s="455">
        <v>0.5</v>
      </c>
      <c r="Q13" s="456">
        <f>O13-P13</f>
        <v>5.5</v>
      </c>
      <c r="R13" s="129">
        <f>((K13*0.4)+(N13*0.4)+(Q13*0.2))</f>
        <v>6.1</v>
      </c>
      <c r="S13" s="139"/>
      <c r="T13" s="457">
        <v>7.7</v>
      </c>
      <c r="U13" s="128"/>
      <c r="V13" s="129">
        <f>T13-U13</f>
        <v>7.7</v>
      </c>
      <c r="W13" s="458"/>
      <c r="X13" s="459">
        <v>7.2</v>
      </c>
      <c r="Y13" s="459">
        <v>8.1999999999999993</v>
      </c>
      <c r="Z13" s="459">
        <v>7.9</v>
      </c>
      <c r="AA13" s="459">
        <v>7.5</v>
      </c>
      <c r="AB13" s="459">
        <v>6.9</v>
      </c>
      <c r="AC13" s="129">
        <f>SUM((X13*0.2),(Y13*0.25),(Z13*0.2),(AA13*0.2),(AB13*0.15))</f>
        <v>7.6050000000000004</v>
      </c>
      <c r="AD13" s="459"/>
      <c r="AE13" s="460">
        <f>AC13-AD13</f>
        <v>7.6050000000000004</v>
      </c>
      <c r="AF13" s="139"/>
      <c r="AG13" s="457">
        <v>7.8</v>
      </c>
      <c r="AH13" s="128"/>
      <c r="AI13" s="129">
        <f>AG13-AH13</f>
        <v>7.8</v>
      </c>
      <c r="AJ13" s="461"/>
      <c r="AK13" s="462">
        <f>SUM((R13*0.25)+(V13*0.25)+(AE13*0.25)+(AI13*0.25))</f>
        <v>7.3012500000000005</v>
      </c>
      <c r="AL13" s="191">
        <v>1</v>
      </c>
    </row>
    <row r="14" spans="1:38" s="90" customFormat="1" x14ac:dyDescent="0.3">
      <c r="A14" s="253">
        <v>68</v>
      </c>
      <c r="B14" s="295" t="s">
        <v>176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7"/>
      <c r="U14" s="17"/>
      <c r="V14" s="17"/>
      <c r="W14" s="451"/>
      <c r="X14" s="452"/>
      <c r="Y14" s="452"/>
      <c r="Z14" s="452"/>
      <c r="AA14" s="452"/>
      <c r="AB14" s="452"/>
      <c r="AC14" s="452"/>
      <c r="AD14" s="452"/>
      <c r="AE14" s="452"/>
      <c r="AF14" s="26"/>
      <c r="AG14" s="17"/>
      <c r="AH14" s="17"/>
      <c r="AI14" s="17"/>
      <c r="AJ14" s="453"/>
      <c r="AK14" s="454"/>
      <c r="AL14" s="452"/>
    </row>
    <row r="15" spans="1:38" s="109" customFormat="1" x14ac:dyDescent="0.3">
      <c r="A15" s="110">
        <v>67</v>
      </c>
      <c r="B15" s="109" t="s">
        <v>242</v>
      </c>
      <c r="C15" s="109" t="s">
        <v>223</v>
      </c>
      <c r="D15" s="109" t="s">
        <v>178</v>
      </c>
      <c r="E15" s="109" t="s">
        <v>179</v>
      </c>
      <c r="F15" s="139"/>
      <c r="G15" s="455">
        <v>6</v>
      </c>
      <c r="H15" s="455">
        <v>5.5</v>
      </c>
      <c r="I15" s="455">
        <v>5.5</v>
      </c>
      <c r="J15" s="455">
        <v>5.5</v>
      </c>
      <c r="K15" s="456">
        <f>(G15+H15+I15+J15)/4</f>
        <v>5.625</v>
      </c>
      <c r="L15" s="455">
        <v>6</v>
      </c>
      <c r="M15" s="455">
        <v>0</v>
      </c>
      <c r="N15" s="456">
        <f>L15-M15</f>
        <v>6</v>
      </c>
      <c r="O15" s="455">
        <v>6.5</v>
      </c>
      <c r="P15" s="455">
        <v>0.2</v>
      </c>
      <c r="Q15" s="456">
        <f>O15-P15</f>
        <v>6.3</v>
      </c>
      <c r="R15" s="129">
        <f>((K15*0.4)+(N15*0.4)+(Q15*0.2))</f>
        <v>5.91</v>
      </c>
      <c r="S15" s="139"/>
      <c r="T15" s="457">
        <v>7.8</v>
      </c>
      <c r="U15" s="128"/>
      <c r="V15" s="129">
        <f>T15-U15</f>
        <v>7.8</v>
      </c>
      <c r="W15" s="458"/>
      <c r="X15" s="459">
        <v>6.5</v>
      </c>
      <c r="Y15" s="459">
        <v>8.1999999999999993</v>
      </c>
      <c r="Z15" s="459">
        <v>6.8</v>
      </c>
      <c r="AA15" s="459">
        <v>5</v>
      </c>
      <c r="AB15" s="459">
        <v>5</v>
      </c>
      <c r="AC15" s="129">
        <f>SUM((X15*0.2),(Y15*0.25),(Z15*0.2),(AA15*0.2),(AB15*0.15))</f>
        <v>6.46</v>
      </c>
      <c r="AD15" s="459"/>
      <c r="AE15" s="460">
        <f>AC15-AD15</f>
        <v>6.46</v>
      </c>
      <c r="AF15" s="139"/>
      <c r="AG15" s="457">
        <v>7.4</v>
      </c>
      <c r="AH15" s="128"/>
      <c r="AI15" s="129">
        <f>AG15-AH15</f>
        <v>7.4</v>
      </c>
      <c r="AJ15" s="461"/>
      <c r="AK15" s="462">
        <f>SUM((R15*0.25)+(V15*0.25)+(AE15*0.25)+(AI15*0.25))</f>
        <v>6.8925000000000001</v>
      </c>
      <c r="AL15" s="191">
        <v>2</v>
      </c>
    </row>
    <row r="16" spans="1:38" s="90" customFormat="1" x14ac:dyDescent="0.3">
      <c r="A16" s="253">
        <v>36</v>
      </c>
      <c r="B16" s="295" t="s">
        <v>186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7"/>
      <c r="U16" s="17"/>
      <c r="V16" s="17"/>
      <c r="W16" s="451"/>
      <c r="X16" s="452"/>
      <c r="Y16" s="452"/>
      <c r="Z16" s="452"/>
      <c r="AA16" s="452"/>
      <c r="AB16" s="452"/>
      <c r="AC16" s="452"/>
      <c r="AD16" s="452"/>
      <c r="AE16" s="452"/>
      <c r="AF16" s="26"/>
      <c r="AG16" s="17"/>
      <c r="AH16" s="17"/>
      <c r="AI16" s="17"/>
      <c r="AJ16" s="453"/>
      <c r="AK16" s="454"/>
      <c r="AL16" s="452"/>
    </row>
    <row r="17" spans="1:38" s="109" customFormat="1" x14ac:dyDescent="0.3">
      <c r="A17" s="110">
        <v>33</v>
      </c>
      <c r="B17" s="109" t="s">
        <v>190</v>
      </c>
      <c r="C17" s="90" t="s">
        <v>183</v>
      </c>
      <c r="D17" s="90" t="s">
        <v>184</v>
      </c>
      <c r="E17" s="90" t="s">
        <v>185</v>
      </c>
      <c r="F17" s="139"/>
      <c r="G17" s="455">
        <v>6</v>
      </c>
      <c r="H17" s="455">
        <v>5.5</v>
      </c>
      <c r="I17" s="455">
        <v>5.5</v>
      </c>
      <c r="J17" s="455">
        <v>6</v>
      </c>
      <c r="K17" s="456">
        <f>(G17+H17+I17+J17)/4</f>
        <v>5.75</v>
      </c>
      <c r="L17" s="455">
        <v>6</v>
      </c>
      <c r="M17" s="455">
        <v>0</v>
      </c>
      <c r="N17" s="456">
        <f>L17-M17</f>
        <v>6</v>
      </c>
      <c r="O17" s="455">
        <v>6</v>
      </c>
      <c r="P17" s="455">
        <v>0.5</v>
      </c>
      <c r="Q17" s="456">
        <f>O17-P17</f>
        <v>5.5</v>
      </c>
      <c r="R17" s="129">
        <f>((K17*0.4)+(N17*0.4)+(Q17*0.2))</f>
        <v>5.8000000000000007</v>
      </c>
      <c r="S17" s="139"/>
      <c r="T17" s="457">
        <v>7.6</v>
      </c>
      <c r="U17" s="128"/>
      <c r="V17" s="129">
        <f>T17-U17</f>
        <v>7.6</v>
      </c>
      <c r="W17" s="458"/>
      <c r="X17" s="459">
        <v>6.5</v>
      </c>
      <c r="Y17" s="459">
        <v>8.1999999999999993</v>
      </c>
      <c r="Z17" s="459">
        <v>6.9</v>
      </c>
      <c r="AA17" s="459">
        <v>5.5</v>
      </c>
      <c r="AB17" s="459">
        <v>5.2</v>
      </c>
      <c r="AC17" s="129">
        <f>SUM((X17*0.2),(Y17*0.25),(Z17*0.2),(AA17*0.2),(AB17*0.15))</f>
        <v>6.61</v>
      </c>
      <c r="AD17" s="459"/>
      <c r="AE17" s="460">
        <f>AC17-AD17</f>
        <v>6.61</v>
      </c>
      <c r="AF17" s="139"/>
      <c r="AG17" s="457">
        <v>7.4</v>
      </c>
      <c r="AH17" s="128"/>
      <c r="AI17" s="129">
        <f>AG17-AH17</f>
        <v>7.4</v>
      </c>
      <c r="AJ17" s="461"/>
      <c r="AK17" s="462">
        <f>SUM((R17*0.25)+(V17*0.25)+(AE17*0.25)+(AI17*0.25))</f>
        <v>6.8525000000000009</v>
      </c>
      <c r="AL17" s="191">
        <v>3</v>
      </c>
    </row>
    <row r="18" spans="1:38" s="90" customFormat="1" x14ac:dyDescent="0.3">
      <c r="A18" s="253">
        <v>79</v>
      </c>
      <c r="B18" s="295" t="s">
        <v>200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7"/>
      <c r="U18" s="17"/>
      <c r="V18" s="17"/>
      <c r="W18" s="451"/>
      <c r="X18" s="452"/>
      <c r="Y18" s="452"/>
      <c r="Z18" s="452"/>
      <c r="AA18" s="452"/>
      <c r="AB18" s="452"/>
      <c r="AC18" s="452"/>
      <c r="AD18" s="452"/>
      <c r="AE18" s="452"/>
      <c r="AF18" s="26"/>
      <c r="AG18" s="17"/>
      <c r="AH18" s="17"/>
      <c r="AI18" s="17"/>
      <c r="AJ18" s="453"/>
      <c r="AK18" s="454"/>
      <c r="AL18" s="452"/>
    </row>
    <row r="19" spans="1:38" s="109" customFormat="1" x14ac:dyDescent="0.3">
      <c r="A19" s="110">
        <v>78</v>
      </c>
      <c r="B19" s="296" t="s">
        <v>192</v>
      </c>
      <c r="C19" s="109" t="s">
        <v>223</v>
      </c>
      <c r="D19" s="109" t="s">
        <v>178</v>
      </c>
      <c r="E19" s="90" t="s">
        <v>241</v>
      </c>
      <c r="F19" s="139"/>
      <c r="G19" s="455">
        <v>5.5</v>
      </c>
      <c r="H19" s="455">
        <v>5.5</v>
      </c>
      <c r="I19" s="455">
        <v>5.5</v>
      </c>
      <c r="J19" s="455">
        <v>5.5</v>
      </c>
      <c r="K19" s="456">
        <f>(G19+H19+I19+J19)/4</f>
        <v>5.5</v>
      </c>
      <c r="L19" s="455">
        <v>6</v>
      </c>
      <c r="M19" s="455">
        <v>0</v>
      </c>
      <c r="N19" s="456">
        <f>L19-M19</f>
        <v>6</v>
      </c>
      <c r="O19" s="455">
        <v>6.5</v>
      </c>
      <c r="P19" s="455">
        <v>0.2</v>
      </c>
      <c r="Q19" s="456">
        <f>O19-P19</f>
        <v>6.3</v>
      </c>
      <c r="R19" s="129">
        <f>((K19*0.4)+(N19*0.4)+(Q19*0.2))</f>
        <v>5.86</v>
      </c>
      <c r="S19" s="139"/>
      <c r="T19" s="457">
        <v>7.6</v>
      </c>
      <c r="U19" s="128"/>
      <c r="V19" s="129">
        <f>T19-U19</f>
        <v>7.6</v>
      </c>
      <c r="W19" s="458"/>
      <c r="X19" s="459">
        <v>7.5</v>
      </c>
      <c r="Y19" s="459">
        <v>7.2</v>
      </c>
      <c r="Z19" s="459">
        <v>6.8</v>
      </c>
      <c r="AA19" s="459">
        <v>5.5</v>
      </c>
      <c r="AB19" s="459">
        <v>4</v>
      </c>
      <c r="AC19" s="129">
        <f>SUM((X19*0.2),(Y19*0.25),(Z19*0.2),(AA19*0.2),(AB19*0.15))</f>
        <v>6.3599999999999994</v>
      </c>
      <c r="AD19" s="459"/>
      <c r="AE19" s="460">
        <f>AC19-AD19</f>
        <v>6.3599999999999994</v>
      </c>
      <c r="AF19" s="139"/>
      <c r="AG19" s="457">
        <v>7.3</v>
      </c>
      <c r="AH19" s="128"/>
      <c r="AI19" s="129">
        <f>AG19-AH19</f>
        <v>7.3</v>
      </c>
      <c r="AJ19" s="461"/>
      <c r="AK19" s="462">
        <f>SUM((R19*0.25)+(V19*0.25)+(AE19*0.25)+(AI19*0.25))</f>
        <v>6.78</v>
      </c>
      <c r="AL19" s="191">
        <v>4</v>
      </c>
    </row>
    <row r="20" spans="1:38" s="90" customFormat="1" x14ac:dyDescent="0.3">
      <c r="A20" s="108">
        <v>41</v>
      </c>
      <c r="B20" s="90" t="s">
        <v>216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7"/>
      <c r="U20" s="17"/>
      <c r="V20" s="17"/>
      <c r="W20" s="451"/>
      <c r="X20" s="452"/>
      <c r="Y20" s="452"/>
      <c r="Z20" s="452"/>
      <c r="AA20" s="452"/>
      <c r="AB20" s="452"/>
      <c r="AC20" s="452"/>
      <c r="AD20" s="452"/>
      <c r="AE20" s="452"/>
      <c r="AF20" s="26"/>
      <c r="AG20" s="17"/>
      <c r="AH20" s="17"/>
      <c r="AI20" s="17"/>
      <c r="AJ20" s="453"/>
      <c r="AK20" s="454"/>
      <c r="AL20" s="452"/>
    </row>
    <row r="21" spans="1:38" s="109" customFormat="1" x14ac:dyDescent="0.3">
      <c r="A21" s="110">
        <v>43</v>
      </c>
      <c r="B21" s="109" t="s">
        <v>258</v>
      </c>
      <c r="C21" s="90" t="s">
        <v>183</v>
      </c>
      <c r="D21" s="90" t="s">
        <v>184</v>
      </c>
      <c r="E21" s="90" t="s">
        <v>185</v>
      </c>
      <c r="F21" s="139"/>
      <c r="G21" s="455">
        <v>5</v>
      </c>
      <c r="H21" s="455">
        <v>5</v>
      </c>
      <c r="I21" s="455">
        <v>5</v>
      </c>
      <c r="J21" s="455">
        <v>6</v>
      </c>
      <c r="K21" s="456">
        <f>(G21+H21+I21+J21)/4</f>
        <v>5.25</v>
      </c>
      <c r="L21" s="455">
        <v>6.5</v>
      </c>
      <c r="M21" s="455">
        <v>0</v>
      </c>
      <c r="N21" s="456">
        <f>L21-M21</f>
        <v>6.5</v>
      </c>
      <c r="O21" s="455">
        <v>6</v>
      </c>
      <c r="P21" s="455">
        <v>0.5</v>
      </c>
      <c r="Q21" s="456">
        <f>O21-P21</f>
        <v>5.5</v>
      </c>
      <c r="R21" s="129">
        <f>((K21*0.4)+(N21*0.4)+(Q21*0.2))</f>
        <v>5.8000000000000007</v>
      </c>
      <c r="S21" s="139"/>
      <c r="T21" s="457">
        <v>7.6</v>
      </c>
      <c r="U21" s="128">
        <v>1</v>
      </c>
      <c r="V21" s="129">
        <f>T21-U21</f>
        <v>6.6</v>
      </c>
      <c r="W21" s="458"/>
      <c r="X21" s="459">
        <v>5</v>
      </c>
      <c r="Y21" s="459">
        <v>7</v>
      </c>
      <c r="Z21" s="459">
        <v>6.2</v>
      </c>
      <c r="AA21" s="459">
        <v>5.8</v>
      </c>
      <c r="AB21" s="459">
        <v>3.5</v>
      </c>
      <c r="AC21" s="129">
        <f>SUM((X21*0.2),(Y21*0.25),(Z21*0.2),(AA21*0.2),(AB21*0.15))</f>
        <v>5.6750000000000007</v>
      </c>
      <c r="AD21" s="459"/>
      <c r="AE21" s="460">
        <f>AC21-AD21</f>
        <v>5.6750000000000007</v>
      </c>
      <c r="AF21" s="139"/>
      <c r="AG21" s="457">
        <v>7.5</v>
      </c>
      <c r="AH21" s="128">
        <v>0.6</v>
      </c>
      <c r="AI21" s="129">
        <f>AG21-AH21</f>
        <v>6.9</v>
      </c>
      <c r="AJ21" s="461"/>
      <c r="AK21" s="462">
        <f>SUM((R21*0.25)+(V21*0.25)+(AE21*0.25)+(AI21*0.25))</f>
        <v>6.2437500000000004</v>
      </c>
      <c r="AL21" s="191">
        <v>5</v>
      </c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E56B4-B586-4276-BF3B-5992B7956F49}">
  <dimension ref="A1:AL23"/>
  <sheetViews>
    <sheetView topLeftCell="I1" workbookViewId="0">
      <selection activeCell="A15" sqref="A15:XFD16"/>
    </sheetView>
  </sheetViews>
  <sheetFormatPr defaultRowHeight="14.4" x14ac:dyDescent="0.3"/>
  <cols>
    <col min="1" max="1" width="5.77734375" customWidth="1"/>
    <col min="2" max="2" width="20.88671875" customWidth="1"/>
    <col min="3" max="3" width="27.21875" customWidth="1"/>
    <col min="4" max="4" width="17.88671875" customWidth="1"/>
    <col min="5" max="5" width="22.109375" customWidth="1"/>
    <col min="6" max="6" width="2.88671875" customWidth="1"/>
    <col min="7" max="7" width="7.5546875" customWidth="1"/>
    <col min="8" max="8" width="10.77734375" customWidth="1"/>
    <col min="9" max="9" width="9.21875" customWidth="1"/>
    <col min="10" max="10" width="11" customWidth="1"/>
    <col min="11" max="18" width="9.109375" customWidth="1"/>
    <col min="19" max="19" width="3.109375" style="4" customWidth="1"/>
    <col min="20" max="22" width="7.77734375" style="4" customWidth="1"/>
    <col min="23" max="23" width="3.21875" style="4" customWidth="1"/>
    <col min="24" max="31" width="7.77734375" style="4" customWidth="1"/>
    <col min="32" max="32" width="3.109375" style="4" customWidth="1"/>
    <col min="33" max="35" width="7.77734375" style="4" customWidth="1"/>
    <col min="36" max="36" width="2.88671875" style="4" customWidth="1"/>
    <col min="37" max="37" width="13.44140625" style="4" customWidth="1"/>
    <col min="38" max="38" width="12.44140625" style="4" customWidth="1"/>
  </cols>
  <sheetData>
    <row r="1" spans="1:38" ht="15.6" x14ac:dyDescent="0.3">
      <c r="A1" s="84" t="str">
        <f>'Comp Detail'!A1</f>
        <v>Australian National Vaulting Championships 2024</v>
      </c>
      <c r="B1" s="3"/>
      <c r="C1" s="90"/>
      <c r="D1" s="133" t="s">
        <v>76</v>
      </c>
      <c r="E1" s="90" t="s">
        <v>291</v>
      </c>
      <c r="G1" s="1"/>
      <c r="H1" s="1"/>
      <c r="I1" s="1"/>
      <c r="J1" s="1"/>
      <c r="K1" s="90"/>
      <c r="L1" s="90"/>
      <c r="M1" s="90"/>
      <c r="N1" s="90"/>
      <c r="O1" s="90"/>
      <c r="P1" s="90"/>
      <c r="Q1" s="90"/>
      <c r="R1" s="90"/>
      <c r="AL1" s="43">
        <f ca="1">NOW()</f>
        <v>45603.451327662035</v>
      </c>
    </row>
    <row r="2" spans="1:38" ht="15.6" x14ac:dyDescent="0.3">
      <c r="A2" s="27"/>
      <c r="B2" s="3"/>
      <c r="C2" s="90"/>
      <c r="D2" s="133" t="s">
        <v>77</v>
      </c>
      <c r="E2" t="s">
        <v>290</v>
      </c>
      <c r="G2" s="1"/>
      <c r="H2" s="1"/>
      <c r="I2" s="1"/>
      <c r="J2" s="1"/>
      <c r="K2" s="90"/>
      <c r="L2" s="90"/>
      <c r="M2" s="90"/>
      <c r="N2" s="90"/>
      <c r="O2" s="90"/>
      <c r="P2" s="90"/>
      <c r="Q2" s="90"/>
      <c r="R2" s="90"/>
      <c r="AL2" s="44">
        <f ca="1">NOW()</f>
        <v>45603.451327662035</v>
      </c>
    </row>
    <row r="3" spans="1:38" ht="15.6" x14ac:dyDescent="0.3">
      <c r="A3" s="471" t="str">
        <f>'Comp Detail'!A3</f>
        <v>27 to 29 Sept 2024</v>
      </c>
      <c r="B3" s="472"/>
      <c r="C3" s="90"/>
      <c r="D3" s="133" t="s">
        <v>78</v>
      </c>
      <c r="E3" s="90" t="s">
        <v>293</v>
      </c>
    </row>
    <row r="4" spans="1:38" ht="15.6" x14ac:dyDescent="0.3">
      <c r="A4" s="92"/>
      <c r="B4" s="90"/>
      <c r="C4" s="133"/>
      <c r="D4" s="133" t="s">
        <v>130</v>
      </c>
      <c r="E4" s="90" t="s">
        <v>288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38" ht="15.6" x14ac:dyDescent="0.3">
      <c r="A5" s="92"/>
      <c r="B5" s="90"/>
      <c r="C5" s="133"/>
      <c r="D5" s="133"/>
      <c r="E5" s="215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38" ht="15.6" x14ac:dyDescent="0.3">
      <c r="A6" s="92" t="s">
        <v>257</v>
      </c>
      <c r="B6" s="134"/>
      <c r="C6" s="90"/>
      <c r="D6" s="90"/>
      <c r="G6" s="134" t="s">
        <v>47</v>
      </c>
      <c r="H6" s="90" t="str">
        <f>E1</f>
        <v>Nicole de Villiers</v>
      </c>
      <c r="I6" s="90"/>
      <c r="J6" s="90"/>
      <c r="L6" s="134"/>
      <c r="M6" s="134"/>
      <c r="N6" s="134"/>
      <c r="O6" s="90"/>
      <c r="P6" s="90"/>
      <c r="Q6" s="90"/>
      <c r="R6" s="90"/>
      <c r="S6" s="2"/>
      <c r="T6" s="2" t="s">
        <v>46</v>
      </c>
      <c r="U6" s="4" t="str">
        <f>E2</f>
        <v>Monika Eriksson</v>
      </c>
      <c r="V6" s="2"/>
      <c r="W6" s="2"/>
      <c r="X6" s="2" t="s">
        <v>48</v>
      </c>
      <c r="Y6" s="4" t="str">
        <f>E3</f>
        <v>Anna Betts</v>
      </c>
      <c r="AD6" s="2"/>
      <c r="AE6" s="2"/>
      <c r="AF6" s="2"/>
      <c r="AG6" s="2" t="s">
        <v>96</v>
      </c>
      <c r="AH6" s="4" t="str">
        <f>E4</f>
        <v>Angie Deeks</v>
      </c>
      <c r="AI6" s="2"/>
      <c r="AK6" s="2"/>
    </row>
    <row r="7" spans="1:38" ht="15.6" x14ac:dyDescent="0.3">
      <c r="A7" s="92" t="s">
        <v>79</v>
      </c>
      <c r="B7" s="135" t="s">
        <v>256</v>
      </c>
      <c r="C7" s="90"/>
      <c r="D7" s="90"/>
      <c r="G7" s="134" t="s">
        <v>26</v>
      </c>
      <c r="H7" s="90"/>
      <c r="I7" s="90"/>
      <c r="J7" s="90"/>
      <c r="L7" s="90"/>
      <c r="M7" s="90"/>
      <c r="N7" s="90"/>
      <c r="O7" s="90"/>
      <c r="P7" s="90"/>
      <c r="Q7" s="90"/>
      <c r="R7" s="90"/>
      <c r="AJ7" s="196"/>
    </row>
    <row r="8" spans="1:38" ht="15" customHeight="1" x14ac:dyDescent="0.3">
      <c r="S8" s="29"/>
      <c r="T8" s="45" t="s">
        <v>13</v>
      </c>
      <c r="U8" s="30"/>
      <c r="V8" s="47" t="s">
        <v>54</v>
      </c>
      <c r="W8" s="29"/>
      <c r="X8" s="36" t="s">
        <v>14</v>
      </c>
      <c r="Y8" s="36"/>
      <c r="AE8" s="36" t="s">
        <v>45</v>
      </c>
      <c r="AF8" s="29"/>
      <c r="AG8" s="45" t="s">
        <v>13</v>
      </c>
      <c r="AH8" s="30"/>
      <c r="AI8" s="47" t="s">
        <v>54</v>
      </c>
      <c r="AJ8" s="196"/>
      <c r="AK8" s="36" t="s">
        <v>23</v>
      </c>
    </row>
    <row r="9" spans="1:38" s="90" customFormat="1" ht="15" customHeight="1" x14ac:dyDescent="0.3">
      <c r="G9" s="134" t="s">
        <v>1</v>
      </c>
      <c r="K9" s="143" t="s">
        <v>1</v>
      </c>
      <c r="L9" s="144"/>
      <c r="M9" s="144"/>
      <c r="N9" s="144" t="s">
        <v>2</v>
      </c>
      <c r="P9" s="144"/>
      <c r="Q9" s="144" t="s">
        <v>3</v>
      </c>
      <c r="R9" s="144" t="s">
        <v>80</v>
      </c>
      <c r="S9" s="28"/>
      <c r="T9" s="12" t="s">
        <v>36</v>
      </c>
      <c r="U9" s="12" t="s">
        <v>58</v>
      </c>
      <c r="V9" s="132" t="s">
        <v>15</v>
      </c>
      <c r="W9" s="17"/>
      <c r="X9" s="16" t="s">
        <v>101</v>
      </c>
      <c r="Y9" s="16" t="s">
        <v>4</v>
      </c>
      <c r="Z9" s="16" t="s">
        <v>5</v>
      </c>
      <c r="AA9" s="16" t="s">
        <v>6</v>
      </c>
      <c r="AB9" s="16" t="s">
        <v>7</v>
      </c>
      <c r="AC9" s="16" t="s">
        <v>33</v>
      </c>
      <c r="AD9" s="12" t="s">
        <v>10</v>
      </c>
      <c r="AE9" s="132" t="s">
        <v>15</v>
      </c>
      <c r="AF9" s="28"/>
      <c r="AG9" s="12" t="s">
        <v>36</v>
      </c>
      <c r="AH9" s="12" t="s">
        <v>58</v>
      </c>
      <c r="AI9" s="132" t="s">
        <v>15</v>
      </c>
      <c r="AJ9" s="448"/>
      <c r="AK9" s="132" t="s">
        <v>34</v>
      </c>
      <c r="AL9" s="12" t="s">
        <v>35</v>
      </c>
    </row>
    <row r="10" spans="1:38" s="90" customFormat="1" ht="15" customHeight="1" x14ac:dyDescent="0.3">
      <c r="A10" s="136" t="s">
        <v>24</v>
      </c>
      <c r="B10" s="136" t="s">
        <v>25</v>
      </c>
      <c r="C10" s="136" t="s">
        <v>26</v>
      </c>
      <c r="D10" s="136" t="s">
        <v>27</v>
      </c>
      <c r="E10" s="136" t="s">
        <v>28</v>
      </c>
      <c r="F10" s="137"/>
      <c r="G10" s="136" t="s">
        <v>81</v>
      </c>
      <c r="H10" s="136" t="s">
        <v>82</v>
      </c>
      <c r="I10" s="136" t="s">
        <v>84</v>
      </c>
      <c r="J10" s="136" t="s">
        <v>85</v>
      </c>
      <c r="K10" s="145" t="s">
        <v>34</v>
      </c>
      <c r="L10" s="130" t="s">
        <v>2</v>
      </c>
      <c r="M10" s="130" t="s">
        <v>87</v>
      </c>
      <c r="N10" s="145" t="s">
        <v>34</v>
      </c>
      <c r="O10" s="110" t="s">
        <v>3</v>
      </c>
      <c r="P10" s="130" t="s">
        <v>87</v>
      </c>
      <c r="Q10" s="145" t="s">
        <v>34</v>
      </c>
      <c r="R10" s="145" t="s">
        <v>34</v>
      </c>
      <c r="S10" s="187"/>
      <c r="T10" s="34"/>
      <c r="U10" s="34"/>
      <c r="V10" s="34"/>
      <c r="W10" s="189"/>
      <c r="X10" s="190"/>
      <c r="Y10" s="190"/>
      <c r="Z10" s="190"/>
      <c r="AA10" s="190"/>
      <c r="AB10" s="190"/>
      <c r="AC10" s="190"/>
      <c r="AD10" s="34"/>
      <c r="AE10" s="34"/>
      <c r="AF10" s="187"/>
      <c r="AG10" s="34"/>
      <c r="AH10" s="34"/>
      <c r="AI10" s="34"/>
      <c r="AJ10" s="449"/>
      <c r="AK10" s="35"/>
      <c r="AL10" s="34"/>
    </row>
    <row r="11" spans="1:38" s="90" customFormat="1" ht="15" customHeight="1" x14ac:dyDescent="0.3">
      <c r="A11" s="253">
        <v>38</v>
      </c>
      <c r="B11" s="295" t="s">
        <v>210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17"/>
      <c r="U11" s="17"/>
      <c r="V11" s="17"/>
      <c r="W11" s="451"/>
      <c r="X11" s="452"/>
      <c r="Y11" s="452"/>
      <c r="Z11" s="452"/>
      <c r="AA11" s="452"/>
      <c r="AB11" s="452"/>
      <c r="AC11" s="452"/>
      <c r="AD11" s="452"/>
      <c r="AE11" s="452"/>
      <c r="AF11" s="26"/>
      <c r="AG11" s="17"/>
      <c r="AH11" s="17"/>
      <c r="AI11" s="17"/>
      <c r="AJ11" s="453"/>
      <c r="AK11" s="454"/>
      <c r="AL11" s="452"/>
    </row>
    <row r="12" spans="1:38" s="90" customFormat="1" x14ac:dyDescent="0.3">
      <c r="A12" s="110">
        <v>40</v>
      </c>
      <c r="B12" s="109" t="s">
        <v>215</v>
      </c>
      <c r="C12" s="109" t="s">
        <v>183</v>
      </c>
      <c r="D12" s="109" t="s">
        <v>184</v>
      </c>
      <c r="E12" s="109" t="s">
        <v>185</v>
      </c>
      <c r="F12" s="139"/>
      <c r="G12" s="455">
        <v>6.6</v>
      </c>
      <c r="H12" s="455">
        <v>6.8</v>
      </c>
      <c r="I12" s="455">
        <v>6.2</v>
      </c>
      <c r="J12" s="455">
        <v>6.4</v>
      </c>
      <c r="K12" s="456">
        <f>(G12+H12+I12+J12)/4</f>
        <v>6.5</v>
      </c>
      <c r="L12" s="455">
        <v>6.7</v>
      </c>
      <c r="M12" s="455">
        <v>0</v>
      </c>
      <c r="N12" s="456">
        <f>L12-M12</f>
        <v>6.7</v>
      </c>
      <c r="O12" s="455">
        <v>7.2</v>
      </c>
      <c r="P12" s="455">
        <v>0.2</v>
      </c>
      <c r="Q12" s="456">
        <f>O12-P12</f>
        <v>7</v>
      </c>
      <c r="R12" s="129">
        <f>((K12*0.4)+(N12*0.4)+(Q12*0.2))</f>
        <v>6.6800000000000006</v>
      </c>
      <c r="S12" s="139"/>
      <c r="T12" s="457">
        <v>7.92</v>
      </c>
      <c r="U12" s="128"/>
      <c r="V12" s="129">
        <f>T12-U12</f>
        <v>7.92</v>
      </c>
      <c r="W12" s="458"/>
      <c r="X12" s="459">
        <v>5</v>
      </c>
      <c r="Y12" s="459">
        <v>9</v>
      </c>
      <c r="Z12" s="459">
        <v>7.5</v>
      </c>
      <c r="AA12" s="459">
        <v>5.5</v>
      </c>
      <c r="AB12" s="459">
        <v>4</v>
      </c>
      <c r="AC12" s="129">
        <f>SUM((X12*0.2),(Y12*0.25),(Z12*0.2),(AA12*0.2),(AB12*0.15))</f>
        <v>6.4499999999999993</v>
      </c>
      <c r="AD12" s="459"/>
      <c r="AE12" s="460">
        <f>AC12-AD12</f>
        <v>6.4499999999999993</v>
      </c>
      <c r="AF12" s="139"/>
      <c r="AG12" s="457">
        <v>8.1430000000000007</v>
      </c>
      <c r="AH12" s="128"/>
      <c r="AI12" s="129">
        <f>AG12-AH12</f>
        <v>8.1430000000000007</v>
      </c>
      <c r="AJ12" s="461"/>
      <c r="AK12" s="462">
        <f>SUM((R12*0.25)+(V12*0.25)+(AE12*0.25)+(AI12*0.25))</f>
        <v>7.2982500000000003</v>
      </c>
      <c r="AL12" s="191">
        <v>1</v>
      </c>
    </row>
    <row r="13" spans="1:38" s="90" customFormat="1" x14ac:dyDescent="0.3">
      <c r="A13" s="253">
        <v>73</v>
      </c>
      <c r="B13" s="295" t="s">
        <v>115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7"/>
      <c r="U13" s="17"/>
      <c r="V13" s="17"/>
      <c r="W13" s="451"/>
      <c r="X13" s="452"/>
      <c r="Y13" s="452"/>
      <c r="Z13" s="452"/>
      <c r="AA13" s="452"/>
      <c r="AB13" s="452"/>
      <c r="AC13" s="452"/>
      <c r="AD13" s="452"/>
      <c r="AE13" s="452"/>
      <c r="AF13" s="26"/>
      <c r="AG13" s="17"/>
      <c r="AH13" s="17"/>
      <c r="AI13" s="17"/>
      <c r="AJ13" s="453"/>
      <c r="AK13" s="454"/>
      <c r="AL13" s="452"/>
    </row>
    <row r="14" spans="1:38" s="90" customFormat="1" x14ac:dyDescent="0.3">
      <c r="A14" s="110">
        <v>75</v>
      </c>
      <c r="B14" s="109" t="s">
        <v>120</v>
      </c>
      <c r="C14" s="450" t="s">
        <v>223</v>
      </c>
      <c r="D14" s="427" t="s">
        <v>178</v>
      </c>
      <c r="E14" s="90" t="s">
        <v>116</v>
      </c>
      <c r="F14" s="139"/>
      <c r="G14" s="455">
        <v>6.5</v>
      </c>
      <c r="H14" s="455">
        <v>6.8</v>
      </c>
      <c r="I14" s="455">
        <v>6.2</v>
      </c>
      <c r="J14" s="455">
        <v>6.8</v>
      </c>
      <c r="K14" s="456">
        <f>(G14+H14+I14+J14)/4</f>
        <v>6.5750000000000002</v>
      </c>
      <c r="L14" s="455">
        <v>7</v>
      </c>
      <c r="M14" s="455">
        <v>0</v>
      </c>
      <c r="N14" s="456">
        <f>L14-M14</f>
        <v>7</v>
      </c>
      <c r="O14" s="455">
        <v>7.5</v>
      </c>
      <c r="P14" s="455"/>
      <c r="Q14" s="456">
        <f>O14-P14</f>
        <v>7.5</v>
      </c>
      <c r="R14" s="129">
        <f>((K14*0.4)+(N14*0.4)+(Q14*0.2))</f>
        <v>6.9300000000000006</v>
      </c>
      <c r="S14" s="139"/>
      <c r="T14" s="457">
        <v>7.31</v>
      </c>
      <c r="U14" s="128"/>
      <c r="V14" s="129">
        <f>T14-U14</f>
        <v>7.31</v>
      </c>
      <c r="W14" s="458"/>
      <c r="X14" s="459">
        <v>5</v>
      </c>
      <c r="Y14" s="459">
        <v>7.5</v>
      </c>
      <c r="Z14" s="459">
        <v>7.5</v>
      </c>
      <c r="AA14" s="459">
        <v>5</v>
      </c>
      <c r="AB14" s="459">
        <v>5</v>
      </c>
      <c r="AC14" s="129">
        <f>SUM((X14*0.2),(Y14*0.25),(Z14*0.2),(AA14*0.2),(AB14*0.15))</f>
        <v>6.125</v>
      </c>
      <c r="AD14" s="459"/>
      <c r="AE14" s="460">
        <f>AC14-AD14</f>
        <v>6.125</v>
      </c>
      <c r="AF14" s="139"/>
      <c r="AG14" s="457">
        <v>6.923</v>
      </c>
      <c r="AH14" s="128"/>
      <c r="AI14" s="129">
        <f>AG14-AH14</f>
        <v>6.923</v>
      </c>
      <c r="AJ14" s="461"/>
      <c r="AK14" s="462">
        <f>SUM((R14*0.25)+(V14*0.25)+(AE14*0.25)+(AI14*0.25))</f>
        <v>6.822000000000001</v>
      </c>
      <c r="AL14" s="191">
        <v>2</v>
      </c>
    </row>
    <row r="15" spans="1:38" s="109" customFormat="1" x14ac:dyDescent="0.3">
      <c r="A15" s="253">
        <v>14</v>
      </c>
      <c r="B15" s="295" t="s">
        <v>225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7"/>
      <c r="U15" s="17"/>
      <c r="V15" s="17"/>
      <c r="W15" s="451"/>
      <c r="X15" s="452"/>
      <c r="Y15" s="452"/>
      <c r="Z15" s="452"/>
      <c r="AA15" s="452"/>
      <c r="AB15" s="452"/>
      <c r="AC15" s="452"/>
      <c r="AD15" s="452"/>
      <c r="AE15" s="452"/>
      <c r="AF15" s="26"/>
      <c r="AG15" s="17"/>
      <c r="AH15" s="17"/>
      <c r="AI15" s="17"/>
      <c r="AJ15" s="453"/>
      <c r="AK15" s="454"/>
      <c r="AL15" s="452"/>
    </row>
    <row r="16" spans="1:38" s="90" customFormat="1" x14ac:dyDescent="0.3">
      <c r="A16" s="110">
        <v>16</v>
      </c>
      <c r="B16" s="109" t="s">
        <v>207</v>
      </c>
      <c r="C16" s="450" t="s">
        <v>177</v>
      </c>
      <c r="D16" s="450" t="s">
        <v>178</v>
      </c>
      <c r="E16" s="109" t="s">
        <v>206</v>
      </c>
      <c r="F16" s="139"/>
      <c r="G16" s="455">
        <v>6.5</v>
      </c>
      <c r="H16" s="455">
        <v>7</v>
      </c>
      <c r="I16" s="455">
        <v>6.2</v>
      </c>
      <c r="J16" s="455">
        <v>6.8</v>
      </c>
      <c r="K16" s="456">
        <f>(G16+H16+I16+J16)/4</f>
        <v>6.625</v>
      </c>
      <c r="L16" s="455">
        <v>7</v>
      </c>
      <c r="M16" s="455">
        <v>0</v>
      </c>
      <c r="N16" s="456">
        <f>L16-M16</f>
        <v>7</v>
      </c>
      <c r="O16" s="455">
        <v>7.5</v>
      </c>
      <c r="P16" s="455"/>
      <c r="Q16" s="456">
        <f>O16-P16</f>
        <v>7.5</v>
      </c>
      <c r="R16" s="129">
        <f>((K16*0.4)+(N16*0.4)+(Q16*0.2))</f>
        <v>6.9500000000000011</v>
      </c>
      <c r="S16" s="139"/>
      <c r="T16" s="457">
        <v>7.5380000000000003</v>
      </c>
      <c r="U16" s="128"/>
      <c r="V16" s="129">
        <f>T16-U16</f>
        <v>7.5380000000000003</v>
      </c>
      <c r="W16" s="458"/>
      <c r="X16" s="459">
        <v>5</v>
      </c>
      <c r="Y16" s="459">
        <v>7.8</v>
      </c>
      <c r="Z16" s="459">
        <v>7.5</v>
      </c>
      <c r="AA16" s="459">
        <v>4</v>
      </c>
      <c r="AB16" s="459">
        <v>2.5</v>
      </c>
      <c r="AC16" s="129">
        <f>SUM((X16*0.2),(Y16*0.25),(Z16*0.2),(AA16*0.2),(AB16*0.15))</f>
        <v>5.625</v>
      </c>
      <c r="AD16" s="459"/>
      <c r="AE16" s="460">
        <f>AC16-AD16</f>
        <v>5.625</v>
      </c>
      <c r="AF16" s="139"/>
      <c r="AG16" s="457">
        <v>6.7690000000000001</v>
      </c>
      <c r="AH16" s="128"/>
      <c r="AI16" s="129">
        <f>AG16-AH16</f>
        <v>6.7690000000000001</v>
      </c>
      <c r="AJ16" s="461"/>
      <c r="AK16" s="462">
        <f>SUM((R16*0.25)+(V16*0.25)+(AE16*0.25)+(AI16*0.25))</f>
        <v>6.7204999999999995</v>
      </c>
      <c r="AL16" s="191">
        <v>3</v>
      </c>
    </row>
    <row r="17" spans="1:38" s="109" customFormat="1" x14ac:dyDescent="0.3">
      <c r="A17" s="108">
        <v>26</v>
      </c>
      <c r="B17" s="90" t="s">
        <v>113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7"/>
      <c r="U17" s="17"/>
      <c r="V17" s="17"/>
      <c r="W17" s="451"/>
      <c r="X17" s="452"/>
      <c r="Y17" s="452"/>
      <c r="Z17" s="452"/>
      <c r="AA17" s="452"/>
      <c r="AB17" s="452"/>
      <c r="AC17" s="452"/>
      <c r="AD17" s="452"/>
      <c r="AE17" s="452"/>
      <c r="AF17" s="26"/>
      <c r="AG17" s="17"/>
      <c r="AH17" s="17"/>
      <c r="AI17" s="17"/>
      <c r="AJ17" s="453"/>
      <c r="AK17" s="454"/>
      <c r="AL17" s="452"/>
    </row>
    <row r="18" spans="1:38" s="90" customFormat="1" x14ac:dyDescent="0.3">
      <c r="A18" s="110">
        <v>30</v>
      </c>
      <c r="B18" s="109" t="s">
        <v>112</v>
      </c>
      <c r="C18" s="109" t="s">
        <v>208</v>
      </c>
      <c r="D18" s="109" t="s">
        <v>209</v>
      </c>
      <c r="E18" s="109" t="s">
        <v>103</v>
      </c>
      <c r="F18" s="139"/>
      <c r="G18" s="455">
        <v>6.8</v>
      </c>
      <c r="H18" s="455">
        <v>7</v>
      </c>
      <c r="I18" s="455">
        <v>6.4</v>
      </c>
      <c r="J18" s="455">
        <v>6</v>
      </c>
      <c r="K18" s="456">
        <f>(G18+H18+I18+J18)/4</f>
        <v>6.5500000000000007</v>
      </c>
      <c r="L18" s="455">
        <v>6.6</v>
      </c>
      <c r="M18" s="455">
        <v>0</v>
      </c>
      <c r="N18" s="456">
        <f>L18-M18</f>
        <v>6.6</v>
      </c>
      <c r="O18" s="455">
        <v>7</v>
      </c>
      <c r="P18" s="455"/>
      <c r="Q18" s="456">
        <f>O18-P18</f>
        <v>7</v>
      </c>
      <c r="R18" s="129">
        <f>((K18*0.4)+(N18*0.4)+(Q18*0.2))</f>
        <v>6.660000000000001</v>
      </c>
      <c r="S18" s="139"/>
      <c r="T18" s="457">
        <v>7.77</v>
      </c>
      <c r="U18" s="128"/>
      <c r="V18" s="129">
        <f>T18-U18</f>
        <v>7.77</v>
      </c>
      <c r="W18" s="458"/>
      <c r="X18" s="459">
        <v>5</v>
      </c>
      <c r="Y18" s="459">
        <v>5.5</v>
      </c>
      <c r="Z18" s="459">
        <v>5.7</v>
      </c>
      <c r="AA18" s="459">
        <v>3</v>
      </c>
      <c r="AB18" s="459">
        <v>3.5</v>
      </c>
      <c r="AC18" s="129">
        <f>SUM((X18*0.2),(Y18*0.25),(Z18*0.2),(AA18*0.2),(AB18*0.15))</f>
        <v>4.6400000000000006</v>
      </c>
      <c r="AD18" s="459"/>
      <c r="AE18" s="460">
        <f>AC18-AD18</f>
        <v>4.6400000000000006</v>
      </c>
      <c r="AF18" s="139"/>
      <c r="AG18" s="457">
        <v>7.6920000000000002</v>
      </c>
      <c r="AH18" s="128"/>
      <c r="AI18" s="129">
        <f>AG18-AH18</f>
        <v>7.6920000000000002</v>
      </c>
      <c r="AJ18" s="461"/>
      <c r="AK18" s="462">
        <f>SUM((R18*0.25)+(V18*0.25)+(AE18*0.25)+(AI18*0.25))</f>
        <v>6.6905000000000001</v>
      </c>
      <c r="AL18" s="191">
        <v>4</v>
      </c>
    </row>
    <row r="19" spans="1:38" s="109" customFormat="1" x14ac:dyDescent="0.3">
      <c r="A19" s="253">
        <v>76</v>
      </c>
      <c r="B19" s="295" t="s">
        <v>243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7"/>
      <c r="U19" s="17"/>
      <c r="V19" s="17"/>
      <c r="W19" s="451"/>
      <c r="X19" s="452"/>
      <c r="Y19" s="452"/>
      <c r="Z19" s="452"/>
      <c r="AA19" s="452"/>
      <c r="AB19" s="452"/>
      <c r="AC19" s="452"/>
      <c r="AD19" s="452"/>
      <c r="AE19" s="452"/>
      <c r="AF19" s="26"/>
      <c r="AG19" s="17"/>
      <c r="AH19" s="17"/>
      <c r="AI19" s="17"/>
      <c r="AJ19" s="453"/>
      <c r="AK19" s="454"/>
      <c r="AL19" s="452"/>
    </row>
    <row r="20" spans="1:38" s="90" customFormat="1" x14ac:dyDescent="0.3">
      <c r="A20" s="110">
        <v>81</v>
      </c>
      <c r="B20" s="109" t="s">
        <v>246</v>
      </c>
      <c r="C20" s="450" t="s">
        <v>223</v>
      </c>
      <c r="D20" s="427" t="s">
        <v>178</v>
      </c>
      <c r="E20" s="109" t="s">
        <v>193</v>
      </c>
      <c r="F20" s="139"/>
      <c r="G20" s="455">
        <v>6.5</v>
      </c>
      <c r="H20" s="455">
        <v>6.8</v>
      </c>
      <c r="I20" s="455">
        <v>6.2</v>
      </c>
      <c r="J20" s="455">
        <v>6.8</v>
      </c>
      <c r="K20" s="456">
        <f>(G20+H20+I20+J20)/4</f>
        <v>6.5750000000000002</v>
      </c>
      <c r="L20" s="455">
        <v>7</v>
      </c>
      <c r="M20" s="455">
        <v>0</v>
      </c>
      <c r="N20" s="456">
        <f>L20-M20</f>
        <v>7</v>
      </c>
      <c r="O20" s="455">
        <v>7.5</v>
      </c>
      <c r="P20" s="455"/>
      <c r="Q20" s="456">
        <f>O20-P20</f>
        <v>7.5</v>
      </c>
      <c r="R20" s="129">
        <f>((K20*0.4)+(N20*0.4)+(Q20*0.2))</f>
        <v>6.9300000000000006</v>
      </c>
      <c r="S20" s="139"/>
      <c r="T20" s="457">
        <v>7.27</v>
      </c>
      <c r="U20" s="128"/>
      <c r="V20" s="129">
        <f>T20-U20</f>
        <v>7.27</v>
      </c>
      <c r="W20" s="458"/>
      <c r="X20" s="459">
        <v>4.3</v>
      </c>
      <c r="Y20" s="459">
        <v>6.5</v>
      </c>
      <c r="Z20" s="459">
        <v>7.5</v>
      </c>
      <c r="AA20" s="459">
        <v>1.5</v>
      </c>
      <c r="AB20" s="459">
        <v>2.5</v>
      </c>
      <c r="AC20" s="129">
        <f>SUM((X20*0.2),(Y20*0.25),(Z20*0.2),(AA20*0.2),(AB20*0.15))</f>
        <v>4.66</v>
      </c>
      <c r="AD20" s="459"/>
      <c r="AE20" s="460">
        <f>AC20-AD20</f>
        <v>4.66</v>
      </c>
      <c r="AF20" s="139"/>
      <c r="AG20" s="457">
        <v>6.7690000000000001</v>
      </c>
      <c r="AH20" s="128"/>
      <c r="AI20" s="129">
        <f>AG20-AH20</f>
        <v>6.7690000000000001</v>
      </c>
      <c r="AJ20" s="461"/>
      <c r="AK20" s="462">
        <f>SUM((R20*0.25)+(V20*0.25)+(AE20*0.25)+(AI20*0.25))</f>
        <v>6.4072499999999994</v>
      </c>
      <c r="AL20" s="191">
        <v>5</v>
      </c>
    </row>
    <row r="21" spans="1:38" s="109" customFormat="1" x14ac:dyDescent="0.3">
      <c r="A21" s="253">
        <v>77</v>
      </c>
      <c r="B21" s="295" t="s">
        <v>240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7"/>
      <c r="U21" s="17"/>
      <c r="V21" s="17"/>
      <c r="W21" s="451"/>
      <c r="X21" s="452"/>
      <c r="Y21" s="452"/>
      <c r="Z21" s="452"/>
      <c r="AA21" s="452"/>
      <c r="AB21" s="452"/>
      <c r="AC21" s="452"/>
      <c r="AD21" s="452"/>
      <c r="AE21" s="452"/>
      <c r="AF21" s="26"/>
      <c r="AG21" s="17"/>
      <c r="AH21" s="17"/>
      <c r="AI21" s="17"/>
      <c r="AJ21" s="453"/>
      <c r="AK21" s="454"/>
      <c r="AL21" s="452"/>
    </row>
    <row r="22" spans="1:38" s="90" customFormat="1" x14ac:dyDescent="0.3">
      <c r="A22" s="110">
        <v>80</v>
      </c>
      <c r="B22" s="109" t="s">
        <v>231</v>
      </c>
      <c r="C22" s="450" t="s">
        <v>223</v>
      </c>
      <c r="D22" s="450" t="s">
        <v>178</v>
      </c>
      <c r="E22" s="109" t="s">
        <v>193</v>
      </c>
      <c r="F22" s="139"/>
      <c r="G22" s="455">
        <v>6.5</v>
      </c>
      <c r="H22" s="455">
        <v>6.8</v>
      </c>
      <c r="I22" s="455">
        <v>6.2</v>
      </c>
      <c r="J22" s="455">
        <v>6.8</v>
      </c>
      <c r="K22" s="456">
        <f>(G22+H22+I22+J22)/4</f>
        <v>6.5750000000000002</v>
      </c>
      <c r="L22" s="455">
        <v>7</v>
      </c>
      <c r="M22" s="455">
        <v>0</v>
      </c>
      <c r="N22" s="456">
        <f>L22-M22</f>
        <v>7</v>
      </c>
      <c r="O22" s="455">
        <v>7.5</v>
      </c>
      <c r="P22" s="455"/>
      <c r="Q22" s="456">
        <f>O22-P22</f>
        <v>7.5</v>
      </c>
      <c r="R22" s="129">
        <f>((K22*0.4)+(N22*0.4)+(Q22*0.2))</f>
        <v>6.9300000000000006</v>
      </c>
      <c r="S22" s="139"/>
      <c r="T22" s="457">
        <v>6.4279999999999999</v>
      </c>
      <c r="U22" s="128"/>
      <c r="V22" s="129">
        <f>T22-U22</f>
        <v>6.4279999999999999</v>
      </c>
      <c r="W22" s="458"/>
      <c r="X22" s="459">
        <v>3.5</v>
      </c>
      <c r="Y22" s="459">
        <v>6</v>
      </c>
      <c r="Z22" s="459">
        <v>6.5</v>
      </c>
      <c r="AA22" s="459">
        <v>2</v>
      </c>
      <c r="AB22" s="459">
        <v>2.5</v>
      </c>
      <c r="AC22" s="129">
        <f>SUM((X22*0.2),(Y22*0.25),(Z22*0.2),(AA22*0.2),(AB22*0.15))</f>
        <v>4.2750000000000004</v>
      </c>
      <c r="AD22" s="459"/>
      <c r="AE22" s="460">
        <f>AC22-AD22</f>
        <v>4.2750000000000004</v>
      </c>
      <c r="AF22" s="139"/>
      <c r="AG22" s="457">
        <v>4.3079999999999998</v>
      </c>
      <c r="AH22" s="128"/>
      <c r="AI22" s="129">
        <f>AG22-AH22</f>
        <v>4.3079999999999998</v>
      </c>
      <c r="AJ22" s="461"/>
      <c r="AK22" s="462">
        <f>SUM((R22*0.25)+(V22*0.25)+(AE22*0.25)+(AI22*0.25))</f>
        <v>5.4852500000000006</v>
      </c>
      <c r="AL22" s="191">
        <v>6</v>
      </c>
    </row>
    <row r="23" spans="1:38" x14ac:dyDescent="0.3">
      <c r="A23" s="463" t="s">
        <v>295</v>
      </c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U57"/>
  <sheetViews>
    <sheetView zoomScalePageLayoutView="80" workbookViewId="0">
      <selection activeCell="F29" sqref="F29"/>
    </sheetView>
  </sheetViews>
  <sheetFormatPr defaultColWidth="8.88671875" defaultRowHeight="13.2" x14ac:dyDescent="0.25"/>
  <cols>
    <col min="2" max="2" width="23" customWidth="1"/>
    <col min="3" max="3" width="21.5546875" customWidth="1"/>
    <col min="4" max="4" width="22.88671875" customWidth="1"/>
    <col min="5" max="5" width="19.44140625" customWidth="1"/>
    <col min="6" max="6" width="3.5546875" customWidth="1"/>
    <col min="7" max="7" width="7.5546875" customWidth="1"/>
    <col min="8" max="8" width="10.77734375" customWidth="1"/>
    <col min="9" max="9" width="9.21875" customWidth="1"/>
    <col min="10" max="10" width="11" customWidth="1"/>
    <col min="11" max="18" width="8.88671875" customWidth="1"/>
    <col min="19" max="19" width="2.77734375" customWidth="1"/>
    <col min="20" max="29" width="8.88671875" customWidth="1"/>
    <col min="30" max="30" width="3" customWidth="1"/>
    <col min="31" max="40" width="8.88671875" customWidth="1"/>
    <col min="41" max="41" width="3" customWidth="1"/>
    <col min="42" max="51" width="8.88671875" customWidth="1"/>
    <col min="52" max="52" width="3.21875" customWidth="1"/>
    <col min="53" max="53" width="9.88671875" customWidth="1"/>
    <col min="54" max="54" width="10.88671875" customWidth="1"/>
    <col min="55" max="56" width="8" customWidth="1"/>
    <col min="57" max="57" width="2.44140625" customWidth="1"/>
    <col min="58" max="58" width="8" customWidth="1"/>
    <col min="59" max="59" width="2.88671875" customWidth="1"/>
    <col min="60" max="60" width="12.21875" customWidth="1"/>
    <col min="61" max="61" width="2.44140625" customWidth="1"/>
    <col min="62" max="62" width="7.5546875" customWidth="1"/>
    <col min="63" max="63" width="10.77734375" customWidth="1"/>
    <col min="64" max="64" width="9.21875" customWidth="1"/>
    <col min="65" max="65" width="11" customWidth="1"/>
    <col min="66" max="73" width="8.88671875" customWidth="1"/>
    <col min="74" max="74" width="3.21875" customWidth="1"/>
    <col min="75" max="76" width="7.77734375" customWidth="1"/>
    <col min="77" max="77" width="9.109375" customWidth="1"/>
    <col min="78" max="78" width="5.109375" customWidth="1"/>
    <col min="79" max="84" width="7.77734375" customWidth="1"/>
    <col min="85" max="86" width="8.77734375" customWidth="1"/>
    <col min="87" max="87" width="3.21875" customWidth="1"/>
    <col min="88" max="89" width="7.77734375" customWidth="1"/>
    <col min="90" max="90" width="9.109375" customWidth="1"/>
    <col min="91" max="91" width="3.21875" customWidth="1"/>
    <col min="92" max="92" width="9.88671875" customWidth="1"/>
    <col min="93" max="93" width="10.88671875" customWidth="1"/>
    <col min="94" max="95" width="8" customWidth="1"/>
    <col min="96" max="96" width="3.77734375" customWidth="1"/>
    <col min="97" max="97" width="10.109375" customWidth="1"/>
    <col min="98" max="98" width="2.88671875" customWidth="1"/>
    <col min="99" max="100" width="8.88671875" customWidth="1"/>
  </cols>
  <sheetData>
    <row r="1" spans="1:99" ht="15.6" x14ac:dyDescent="0.3">
      <c r="A1" s="84" t="str">
        <f>'Comp Detail'!A1</f>
        <v>Australian National Vaulting Championships 2024</v>
      </c>
      <c r="B1" s="3"/>
      <c r="C1" s="89"/>
      <c r="D1" s="1"/>
      <c r="E1" s="247"/>
      <c r="F1" s="1"/>
      <c r="G1" s="1"/>
      <c r="H1" s="1"/>
      <c r="I1" s="1"/>
      <c r="J1" s="1"/>
      <c r="K1" s="90"/>
      <c r="L1" s="90"/>
      <c r="M1" s="90"/>
      <c r="N1" s="90"/>
      <c r="O1" s="90"/>
      <c r="P1" s="90"/>
      <c r="Q1" s="90"/>
      <c r="R1" s="9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90"/>
      <c r="BO1" s="90"/>
      <c r="BP1" s="90"/>
      <c r="BQ1" s="90"/>
      <c r="BR1" s="90"/>
      <c r="BS1" s="90"/>
      <c r="BT1" s="90"/>
      <c r="BU1" s="90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9" ht="15.6" x14ac:dyDescent="0.3">
      <c r="A2" s="27"/>
      <c r="B2" s="3"/>
      <c r="C2" s="89"/>
      <c r="D2" s="1"/>
      <c r="E2" s="3"/>
      <c r="F2" s="1"/>
      <c r="G2" s="1"/>
      <c r="H2" s="1"/>
      <c r="I2" s="1"/>
      <c r="J2" s="1"/>
      <c r="K2" s="90"/>
      <c r="L2" s="90"/>
      <c r="M2" s="90"/>
      <c r="N2" s="90"/>
      <c r="O2" s="90"/>
      <c r="P2" s="90"/>
      <c r="Q2" s="90"/>
      <c r="R2" s="90"/>
      <c r="S2" s="1"/>
      <c r="T2" s="1"/>
      <c r="U2" s="1"/>
      <c r="V2" s="1"/>
      <c r="W2" s="1"/>
      <c r="X2" s="1"/>
      <c r="Y2" s="1"/>
      <c r="Z2" s="1"/>
      <c r="AA2" s="91"/>
      <c r="AB2" s="1"/>
      <c r="AC2" s="1"/>
      <c r="AD2" s="91"/>
      <c r="AE2" s="1"/>
      <c r="AF2" s="1"/>
      <c r="AG2" s="1"/>
      <c r="AH2" s="1"/>
      <c r="AI2" s="1"/>
      <c r="AJ2" s="1"/>
      <c r="AK2" s="1"/>
      <c r="AL2" s="1"/>
      <c r="AM2" s="1"/>
      <c r="AN2" s="1"/>
      <c r="AO2" s="9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43">
        <f ca="1">NOW()</f>
        <v>45603.451327662035</v>
      </c>
      <c r="BI2" s="43"/>
      <c r="BJ2" s="1"/>
      <c r="BK2" s="1"/>
      <c r="BL2" s="1"/>
      <c r="BM2" s="1"/>
      <c r="BN2" s="90"/>
      <c r="BO2" s="90"/>
      <c r="BP2" s="90"/>
      <c r="BQ2" s="90"/>
      <c r="BR2" s="90"/>
      <c r="BS2" s="90"/>
      <c r="BT2" s="90"/>
      <c r="BU2" s="90"/>
      <c r="BV2" s="1"/>
      <c r="BW2" s="1"/>
      <c r="BX2" s="1"/>
      <c r="BY2" s="1"/>
      <c r="BZ2" s="1"/>
      <c r="CA2" s="1"/>
      <c r="CB2" s="1"/>
      <c r="CC2" s="1"/>
      <c r="CD2" s="1"/>
      <c r="CE2" s="91"/>
      <c r="CF2" s="9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9" ht="15.6" x14ac:dyDescent="0.3">
      <c r="A3" s="471" t="str">
        <f>'Comp Detail'!A3</f>
        <v>27 to 29 Sept 2024</v>
      </c>
      <c r="B3" s="472"/>
      <c r="C3" s="89"/>
      <c r="D3" s="1"/>
      <c r="E3" s="3"/>
      <c r="F3" s="1"/>
      <c r="S3" s="1"/>
      <c r="T3" s="1"/>
      <c r="U3" s="1"/>
      <c r="V3" s="1"/>
      <c r="W3" s="1"/>
      <c r="X3" s="1"/>
      <c r="Y3" s="1"/>
      <c r="Z3" s="1"/>
      <c r="AA3" s="91"/>
      <c r="AB3" s="1"/>
      <c r="AC3" s="1"/>
      <c r="AD3" s="91"/>
      <c r="AE3" s="1"/>
      <c r="AF3" s="1"/>
      <c r="AG3" s="1"/>
      <c r="AH3" s="1"/>
      <c r="AI3" s="1"/>
      <c r="AJ3" s="1"/>
      <c r="AK3" s="1"/>
      <c r="AL3" s="1"/>
      <c r="AM3" s="1"/>
      <c r="AN3" s="1"/>
      <c r="AO3" s="9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44">
        <f ca="1">NOW()</f>
        <v>45603.451327662035</v>
      </c>
      <c r="BI3" s="44"/>
      <c r="BJ3" s="1"/>
      <c r="BK3" s="1"/>
      <c r="BL3" s="1"/>
      <c r="BM3" s="1"/>
      <c r="BN3" s="90"/>
      <c r="BO3" s="90"/>
      <c r="BP3" s="90"/>
      <c r="BQ3" s="90"/>
      <c r="BR3" s="90"/>
      <c r="BS3" s="90"/>
      <c r="BT3" s="90"/>
      <c r="BU3" s="90"/>
      <c r="BV3" s="1"/>
      <c r="BW3" s="1"/>
      <c r="BX3" s="1"/>
      <c r="BY3" s="1"/>
      <c r="BZ3" s="1"/>
      <c r="CA3" s="1"/>
      <c r="CB3" s="1"/>
      <c r="CC3" s="1"/>
      <c r="CD3" s="1"/>
      <c r="CE3" s="91"/>
      <c r="CF3" s="9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9" ht="15.6" x14ac:dyDescent="0.3">
      <c r="A4" s="52"/>
      <c r="B4" s="49"/>
      <c r="C4" s="89"/>
      <c r="D4" s="1"/>
      <c r="E4" s="1"/>
      <c r="F4" s="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1"/>
      <c r="T4" s="1"/>
      <c r="U4" s="1"/>
      <c r="V4" s="1"/>
      <c r="W4" s="1"/>
      <c r="X4" s="1"/>
      <c r="Y4" s="1"/>
      <c r="Z4" s="1"/>
      <c r="AA4" s="91"/>
      <c r="AB4" s="1"/>
      <c r="AC4" s="1"/>
      <c r="AD4" s="91"/>
      <c r="AE4" s="1"/>
      <c r="AF4" s="1"/>
      <c r="AG4" s="1"/>
      <c r="AH4" s="1"/>
      <c r="AI4" s="1"/>
      <c r="AJ4" s="1"/>
      <c r="AK4" s="1"/>
      <c r="AL4" s="1"/>
      <c r="AM4" s="1"/>
      <c r="AN4" s="1"/>
      <c r="AO4" s="9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V4" s="1"/>
      <c r="BW4" s="1"/>
      <c r="BX4" s="1"/>
      <c r="BY4" s="1"/>
      <c r="BZ4" s="1"/>
      <c r="CA4" s="1"/>
      <c r="CB4" s="1"/>
      <c r="CC4" s="1"/>
      <c r="CD4" s="1"/>
      <c r="CE4" s="91"/>
      <c r="CF4" s="9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9" ht="15.6" x14ac:dyDescent="0.3">
      <c r="A5" s="52"/>
      <c r="B5" s="49"/>
      <c r="C5" s="89"/>
      <c r="D5" s="1"/>
      <c r="E5" s="1"/>
      <c r="F5" s="1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1"/>
      <c r="T5" s="1"/>
      <c r="U5" s="1"/>
      <c r="V5" s="1"/>
      <c r="W5" s="1"/>
      <c r="X5" s="1"/>
      <c r="Y5" s="1"/>
      <c r="Z5" s="1"/>
      <c r="AA5" s="91"/>
      <c r="AB5" s="1"/>
      <c r="AC5" s="1"/>
      <c r="AD5" s="91"/>
      <c r="AE5" s="1"/>
      <c r="AF5" s="1"/>
      <c r="AG5" s="1"/>
      <c r="AH5" s="1"/>
      <c r="AI5" s="1"/>
      <c r="AJ5" s="1"/>
      <c r="AK5" s="1"/>
      <c r="AL5" s="1"/>
      <c r="AM5" s="1"/>
      <c r="AN5" s="1"/>
      <c r="AO5" s="9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1"/>
      <c r="BW5" s="1"/>
      <c r="BX5" s="1"/>
      <c r="BY5" s="1"/>
      <c r="BZ5" s="1"/>
      <c r="CA5" s="1"/>
      <c r="CB5" s="1"/>
      <c r="CC5" s="1"/>
      <c r="CD5" s="1"/>
      <c r="CE5" s="91"/>
      <c r="CF5" s="9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9" ht="15.6" x14ac:dyDescent="0.3">
      <c r="A6" s="84" t="s">
        <v>260</v>
      </c>
      <c r="B6" s="84"/>
      <c r="C6" s="90"/>
      <c r="D6" s="1"/>
      <c r="E6" s="1"/>
      <c r="F6" s="83"/>
      <c r="G6" s="142" t="s">
        <v>74</v>
      </c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90"/>
      <c r="BA6" s="83"/>
      <c r="BB6" s="83"/>
      <c r="BC6" s="83"/>
      <c r="BD6" s="83"/>
      <c r="BE6" s="83"/>
      <c r="BF6" s="83"/>
      <c r="BG6" s="1"/>
      <c r="BH6" s="1"/>
      <c r="BI6" s="1"/>
      <c r="BJ6" s="149" t="s">
        <v>51</v>
      </c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83"/>
      <c r="CO6" s="83"/>
      <c r="CP6" s="83"/>
      <c r="CQ6" s="83"/>
      <c r="CR6" s="83"/>
      <c r="CS6" s="83"/>
      <c r="CT6" s="1"/>
    </row>
    <row r="7" spans="1:99" ht="15.6" x14ac:dyDescent="0.3">
      <c r="A7" s="84" t="s">
        <v>53</v>
      </c>
      <c r="B7" s="84">
        <v>19</v>
      </c>
      <c r="C7" s="1"/>
      <c r="D7" s="1"/>
      <c r="E7" s="1"/>
      <c r="F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93"/>
      <c r="AO7" s="1"/>
      <c r="AP7" s="1"/>
      <c r="AQ7" s="1"/>
      <c r="AR7" s="1"/>
      <c r="AS7" s="1"/>
      <c r="AT7" s="1"/>
      <c r="AU7" s="1"/>
      <c r="AV7" s="1"/>
      <c r="AW7" s="1"/>
      <c r="AX7" s="1"/>
      <c r="AY7" s="93"/>
      <c r="AZ7" s="90"/>
      <c r="BA7" s="1"/>
      <c r="BB7" s="1"/>
      <c r="BC7" s="1"/>
      <c r="BD7" s="1"/>
      <c r="BE7" s="1"/>
      <c r="BF7" s="1"/>
      <c r="BG7" s="1"/>
      <c r="BH7" s="1"/>
      <c r="BI7" s="1"/>
      <c r="BJ7" s="90"/>
      <c r="BK7" s="90"/>
      <c r="BL7" s="90"/>
      <c r="BM7" s="90"/>
      <c r="BO7" s="90"/>
      <c r="BP7" s="90"/>
      <c r="BQ7" s="90"/>
      <c r="BR7" s="90"/>
      <c r="BS7" s="90"/>
      <c r="BT7" s="90"/>
      <c r="BU7" s="90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9" ht="14.4" x14ac:dyDescent="0.3">
      <c r="A8" s="90"/>
      <c r="B8" s="90"/>
      <c r="C8" s="1"/>
      <c r="D8" s="1"/>
      <c r="E8" s="1"/>
      <c r="F8" s="1"/>
      <c r="G8" s="134" t="s">
        <v>47</v>
      </c>
      <c r="H8" t="s">
        <v>290</v>
      </c>
      <c r="I8" s="90"/>
      <c r="J8" s="90"/>
      <c r="L8" s="134"/>
      <c r="M8" s="134"/>
      <c r="N8" s="134"/>
      <c r="O8" s="90"/>
      <c r="P8" s="90"/>
      <c r="Q8" s="90"/>
      <c r="R8" s="90"/>
      <c r="S8" s="91"/>
      <c r="T8" s="91" t="s">
        <v>46</v>
      </c>
      <c r="U8" s="90" t="s">
        <v>291</v>
      </c>
      <c r="V8" s="1"/>
      <c r="W8" s="1"/>
      <c r="X8" s="91"/>
      <c r="Y8" s="1"/>
      <c r="Z8" s="91"/>
      <c r="AA8" s="1"/>
      <c r="AB8" s="1"/>
      <c r="AC8" s="1"/>
      <c r="AD8" s="1"/>
      <c r="AE8" s="91" t="s">
        <v>48</v>
      </c>
      <c r="AF8" s="90" t="s">
        <v>289</v>
      </c>
      <c r="AG8" s="1"/>
      <c r="AH8" s="1"/>
      <c r="AI8" s="1"/>
      <c r="AJ8" s="1"/>
      <c r="AK8" s="1"/>
      <c r="AL8" s="1"/>
      <c r="AM8" s="1"/>
      <c r="AN8" s="1"/>
      <c r="AO8" s="1"/>
      <c r="AP8" s="91" t="s">
        <v>96</v>
      </c>
      <c r="AQ8" s="90" t="s">
        <v>288</v>
      </c>
      <c r="AR8" s="1"/>
      <c r="AS8" s="1"/>
      <c r="AT8" s="1"/>
      <c r="AU8" s="1"/>
      <c r="AV8" s="1"/>
      <c r="AW8" s="1"/>
      <c r="AX8" s="1"/>
      <c r="AY8" s="1"/>
      <c r="AZ8" s="1"/>
      <c r="BA8" s="91"/>
      <c r="BB8" s="91"/>
      <c r="BC8" s="91"/>
      <c r="BD8" s="91"/>
      <c r="BE8" s="91"/>
      <c r="BF8" s="91"/>
      <c r="BG8" s="1"/>
      <c r="BH8" s="1"/>
      <c r="BI8" s="1"/>
      <c r="BJ8" s="134" t="s">
        <v>47</v>
      </c>
      <c r="BK8" s="90" t="s">
        <v>291</v>
      </c>
      <c r="BV8" s="91"/>
      <c r="BW8" s="91" t="s">
        <v>46</v>
      </c>
      <c r="BX8" t="s">
        <v>290</v>
      </c>
      <c r="BY8" s="1"/>
      <c r="BZ8" s="1"/>
      <c r="CA8" s="91" t="s">
        <v>48</v>
      </c>
      <c r="CB8" s="90" t="s">
        <v>289</v>
      </c>
      <c r="CC8" s="1"/>
      <c r="CD8" s="1"/>
      <c r="CE8" s="1"/>
      <c r="CF8" s="1"/>
      <c r="CG8" s="1"/>
      <c r="CH8" s="1"/>
      <c r="CI8" s="91"/>
      <c r="CJ8" s="91" t="s">
        <v>96</v>
      </c>
      <c r="CK8" s="90" t="s">
        <v>288</v>
      </c>
      <c r="CL8" s="1"/>
      <c r="CM8" s="91"/>
      <c r="CN8" s="91" t="s">
        <v>51</v>
      </c>
      <c r="CO8" s="91"/>
      <c r="CP8" s="91"/>
      <c r="CQ8" s="91"/>
      <c r="CR8" s="91"/>
      <c r="CS8" s="91"/>
      <c r="CT8" s="1"/>
    </row>
    <row r="9" spans="1:99" ht="14.4" x14ac:dyDescent="0.3">
      <c r="A9" s="90"/>
      <c r="B9" s="90"/>
      <c r="C9" s="1"/>
      <c r="D9" s="1"/>
      <c r="E9" s="1"/>
      <c r="F9" s="1"/>
      <c r="G9" s="134" t="s">
        <v>26</v>
      </c>
      <c r="H9" s="90"/>
      <c r="I9" s="90"/>
      <c r="J9" s="90"/>
      <c r="L9" s="90"/>
      <c r="M9" s="90"/>
      <c r="N9" s="90"/>
      <c r="O9" s="90"/>
      <c r="P9" s="90"/>
      <c r="Q9" s="90"/>
      <c r="R9" s="9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34" t="s">
        <v>26</v>
      </c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15"/>
    </row>
    <row r="10" spans="1:99" ht="14.4" x14ac:dyDescent="0.3">
      <c r="A10" s="1"/>
      <c r="B10" s="1"/>
      <c r="C10" s="1"/>
      <c r="D10" s="1"/>
      <c r="E10" s="1"/>
      <c r="F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94" t="s">
        <v>16</v>
      </c>
      <c r="AD10" s="95"/>
      <c r="AE10" s="1"/>
      <c r="AF10" s="1"/>
      <c r="AG10" s="1"/>
      <c r="AH10" s="1"/>
      <c r="AI10" s="1"/>
      <c r="AJ10" s="1"/>
      <c r="AK10" s="1"/>
      <c r="AL10" s="1"/>
      <c r="AM10" s="1"/>
      <c r="AN10" s="94" t="s">
        <v>16</v>
      </c>
      <c r="AO10" s="95"/>
      <c r="AP10" s="1"/>
      <c r="AQ10" s="1"/>
      <c r="AR10" s="1"/>
      <c r="AS10" s="1"/>
      <c r="AT10" s="1"/>
      <c r="AU10" s="1"/>
      <c r="AV10" s="1"/>
      <c r="AW10" s="1"/>
      <c r="AX10" s="1"/>
      <c r="AY10" s="94" t="s">
        <v>16</v>
      </c>
      <c r="AZ10" s="1"/>
      <c r="BF10" s="134" t="s">
        <v>50</v>
      </c>
      <c r="BH10" s="1"/>
      <c r="BI10" s="297"/>
      <c r="BJ10" s="1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1"/>
      <c r="BW10" s="91" t="s">
        <v>13</v>
      </c>
      <c r="BX10" s="1"/>
      <c r="BY10" s="98" t="s">
        <v>13</v>
      </c>
      <c r="BZ10" s="97"/>
      <c r="CA10" s="1"/>
      <c r="CB10" s="1"/>
      <c r="CC10" s="1"/>
      <c r="CD10" s="1"/>
      <c r="CE10" s="1"/>
      <c r="CF10" s="1"/>
      <c r="CG10" s="1"/>
      <c r="CH10" s="1"/>
      <c r="CI10" s="1"/>
      <c r="CJ10" s="91" t="s">
        <v>13</v>
      </c>
      <c r="CK10" s="1"/>
      <c r="CL10" s="98" t="s">
        <v>13</v>
      </c>
      <c r="CM10" s="1"/>
      <c r="CS10" s="134" t="s">
        <v>51</v>
      </c>
      <c r="CT10" s="115"/>
      <c r="CU10" t="s">
        <v>15</v>
      </c>
    </row>
    <row r="11" spans="1:99" ht="14.4" x14ac:dyDescent="0.3">
      <c r="A11" s="94" t="s">
        <v>24</v>
      </c>
      <c r="B11" s="94" t="s">
        <v>25</v>
      </c>
      <c r="C11" s="94" t="s">
        <v>26</v>
      </c>
      <c r="D11" s="94" t="s">
        <v>27</v>
      </c>
      <c r="E11" s="94" t="s">
        <v>28</v>
      </c>
      <c r="F11" s="95"/>
      <c r="G11" s="134" t="s">
        <v>1</v>
      </c>
      <c r="H11" s="90"/>
      <c r="I11" s="90"/>
      <c r="J11" s="90"/>
      <c r="K11" s="143" t="s">
        <v>1</v>
      </c>
      <c r="L11" s="144"/>
      <c r="M11" s="144"/>
      <c r="N11" s="144" t="s">
        <v>2</v>
      </c>
      <c r="P11" s="144"/>
      <c r="Q11" s="144" t="s">
        <v>3</v>
      </c>
      <c r="R11" s="144" t="s">
        <v>80</v>
      </c>
      <c r="S11" s="95"/>
      <c r="T11" s="94" t="s">
        <v>29</v>
      </c>
      <c r="U11" s="94" t="s">
        <v>30</v>
      </c>
      <c r="V11" s="94" t="s">
        <v>17</v>
      </c>
      <c r="W11" s="94" t="s">
        <v>55</v>
      </c>
      <c r="X11" s="94" t="s">
        <v>59</v>
      </c>
      <c r="Y11" s="94" t="s">
        <v>61</v>
      </c>
      <c r="Z11" s="94" t="s">
        <v>31</v>
      </c>
      <c r="AA11" s="94" t="s">
        <v>18</v>
      </c>
      <c r="AB11" s="94" t="s">
        <v>49</v>
      </c>
      <c r="AC11" s="94" t="s">
        <v>19</v>
      </c>
      <c r="AD11" s="95"/>
      <c r="AE11" s="94" t="s">
        <v>29</v>
      </c>
      <c r="AF11" s="94" t="s">
        <v>30</v>
      </c>
      <c r="AG11" s="94" t="s">
        <v>17</v>
      </c>
      <c r="AH11" s="94" t="s">
        <v>55</v>
      </c>
      <c r="AI11" s="94" t="s">
        <v>59</v>
      </c>
      <c r="AJ11" s="94" t="s">
        <v>60</v>
      </c>
      <c r="AK11" s="94" t="s">
        <v>31</v>
      </c>
      <c r="AL11" s="94" t="s">
        <v>18</v>
      </c>
      <c r="AM11" s="94" t="s">
        <v>49</v>
      </c>
      <c r="AN11" s="94" t="s">
        <v>19</v>
      </c>
      <c r="AO11" s="95"/>
      <c r="AP11" s="94" t="s">
        <v>29</v>
      </c>
      <c r="AQ11" s="94" t="s">
        <v>30</v>
      </c>
      <c r="AR11" s="94" t="s">
        <v>17</v>
      </c>
      <c r="AS11" s="94" t="s">
        <v>55</v>
      </c>
      <c r="AT11" s="94" t="s">
        <v>59</v>
      </c>
      <c r="AU11" s="94" t="s">
        <v>60</v>
      </c>
      <c r="AV11" s="94" t="s">
        <v>31</v>
      </c>
      <c r="AW11" s="94" t="s">
        <v>18</v>
      </c>
      <c r="AX11" s="94" t="s">
        <v>49</v>
      </c>
      <c r="AY11" s="94" t="s">
        <v>19</v>
      </c>
      <c r="AZ11" s="95"/>
      <c r="BA11" s="206" t="s">
        <v>47</v>
      </c>
      <c r="BB11" s="91" t="s">
        <v>46</v>
      </c>
      <c r="BC11" s="91" t="s">
        <v>48</v>
      </c>
      <c r="BD11" s="91" t="s">
        <v>96</v>
      </c>
      <c r="BE11" s="96"/>
      <c r="BF11" s="134" t="s">
        <v>34</v>
      </c>
      <c r="BG11" s="115"/>
      <c r="BH11" s="96" t="s">
        <v>35</v>
      </c>
      <c r="BI11" s="298"/>
      <c r="BJ11" s="134" t="s">
        <v>1</v>
      </c>
      <c r="BL11" s="90"/>
      <c r="BM11" s="90"/>
      <c r="BN11" s="143" t="s">
        <v>1</v>
      </c>
      <c r="BO11" s="144"/>
      <c r="BP11" s="144"/>
      <c r="BQ11" s="144" t="s">
        <v>2</v>
      </c>
      <c r="BS11" s="144"/>
      <c r="BT11" s="144" t="s">
        <v>3</v>
      </c>
      <c r="BU11" s="144" t="s">
        <v>80</v>
      </c>
      <c r="BV11" s="104"/>
      <c r="BW11" s="209" t="s">
        <v>36</v>
      </c>
      <c r="BX11" s="210" t="s">
        <v>10</v>
      </c>
      <c r="BY11" s="98" t="s">
        <v>15</v>
      </c>
      <c r="BZ11" s="95"/>
      <c r="CA11" s="482" t="s">
        <v>14</v>
      </c>
      <c r="CB11" s="482"/>
      <c r="CC11" s="482"/>
      <c r="CD11" s="1"/>
      <c r="CE11" s="1"/>
      <c r="CF11" s="1"/>
      <c r="CG11" s="1" t="s">
        <v>10</v>
      </c>
      <c r="CH11" s="1"/>
      <c r="CI11" s="104"/>
      <c r="CJ11" s="209" t="s">
        <v>36</v>
      </c>
      <c r="CK11" s="210" t="s">
        <v>10</v>
      </c>
      <c r="CL11" s="98" t="s">
        <v>15</v>
      </c>
      <c r="CM11" s="104"/>
      <c r="CN11" s="206" t="s">
        <v>47</v>
      </c>
      <c r="CO11" s="91" t="s">
        <v>46</v>
      </c>
      <c r="CP11" s="91" t="s">
        <v>48</v>
      </c>
      <c r="CQ11" s="91" t="s">
        <v>96</v>
      </c>
      <c r="CR11" s="91"/>
      <c r="CS11" s="134" t="s">
        <v>32</v>
      </c>
      <c r="CT11" s="113"/>
      <c r="CU11" s="134" t="s">
        <v>32</v>
      </c>
    </row>
    <row r="12" spans="1:99" ht="14.4" x14ac:dyDescent="0.3">
      <c r="A12" s="1"/>
      <c r="B12" s="1"/>
      <c r="C12" s="1"/>
      <c r="D12" s="1"/>
      <c r="E12" s="1"/>
      <c r="F12" s="97"/>
      <c r="G12" s="136" t="s">
        <v>81</v>
      </c>
      <c r="H12" s="136" t="s">
        <v>84</v>
      </c>
      <c r="I12" s="136" t="s">
        <v>82</v>
      </c>
      <c r="J12" s="136" t="s">
        <v>85</v>
      </c>
      <c r="K12" s="145" t="s">
        <v>34</v>
      </c>
      <c r="L12" s="130" t="s">
        <v>2</v>
      </c>
      <c r="M12" s="130" t="s">
        <v>87</v>
      </c>
      <c r="N12" s="145" t="s">
        <v>34</v>
      </c>
      <c r="O12" s="146" t="s">
        <v>3</v>
      </c>
      <c r="P12" s="130" t="s">
        <v>87</v>
      </c>
      <c r="Q12" s="145" t="s">
        <v>34</v>
      </c>
      <c r="R12" s="145" t="s">
        <v>34</v>
      </c>
      <c r="S12" s="97"/>
      <c r="T12" s="1"/>
      <c r="U12" s="1"/>
      <c r="V12" s="1"/>
      <c r="W12" s="1"/>
      <c r="X12" s="1"/>
      <c r="Y12" s="1"/>
      <c r="Z12" s="1"/>
      <c r="AA12" s="1"/>
      <c r="AB12" s="1"/>
      <c r="AC12" s="1"/>
      <c r="AD12" s="97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97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97"/>
      <c r="BA12" s="197"/>
      <c r="BB12" s="114"/>
      <c r="BC12" s="114"/>
      <c r="BD12" s="114"/>
      <c r="BE12" s="205"/>
      <c r="BF12" s="114"/>
      <c r="BG12" s="113"/>
      <c r="BH12" s="114"/>
      <c r="BI12" s="299"/>
      <c r="BJ12" s="136" t="s">
        <v>81</v>
      </c>
      <c r="BK12" s="136" t="s">
        <v>82</v>
      </c>
      <c r="BL12" s="136" t="s">
        <v>84</v>
      </c>
      <c r="BM12" s="136" t="s">
        <v>85</v>
      </c>
      <c r="BN12" s="145" t="s">
        <v>34</v>
      </c>
      <c r="BO12" s="130" t="s">
        <v>2</v>
      </c>
      <c r="BP12" s="130" t="s">
        <v>87</v>
      </c>
      <c r="BQ12" s="145" t="s">
        <v>34</v>
      </c>
      <c r="BR12" s="146" t="s">
        <v>3</v>
      </c>
      <c r="BS12" s="130" t="s">
        <v>87</v>
      </c>
      <c r="BT12" s="145" t="s">
        <v>34</v>
      </c>
      <c r="BU12" s="145" t="s">
        <v>34</v>
      </c>
      <c r="BV12" s="105"/>
      <c r="BW12" s="211"/>
      <c r="BX12" s="212" t="s">
        <v>9</v>
      </c>
      <c r="BY12" s="90"/>
      <c r="BZ12" s="97"/>
      <c r="CA12" s="212" t="s">
        <v>101</v>
      </c>
      <c r="CB12" s="212" t="s">
        <v>4</v>
      </c>
      <c r="CC12" s="212" t="s">
        <v>5</v>
      </c>
      <c r="CD12" s="212" t="s">
        <v>6</v>
      </c>
      <c r="CE12" s="212" t="s">
        <v>7</v>
      </c>
      <c r="CF12" s="212"/>
      <c r="CG12" s="212"/>
      <c r="CH12" s="212"/>
      <c r="CI12" s="105"/>
      <c r="CJ12" s="211"/>
      <c r="CK12" s="212" t="s">
        <v>9</v>
      </c>
      <c r="CL12" s="90"/>
      <c r="CM12" s="105"/>
      <c r="CN12" s="197"/>
      <c r="CO12" s="114"/>
      <c r="CP12" s="114"/>
      <c r="CQ12" s="114"/>
      <c r="CR12" s="114"/>
      <c r="CS12" s="114"/>
      <c r="CT12" s="103"/>
    </row>
    <row r="13" spans="1:99" ht="15.6" x14ac:dyDescent="0.3">
      <c r="A13" s="108">
        <v>1</v>
      </c>
      <c r="B13" s="90" t="s">
        <v>210</v>
      </c>
      <c r="C13" s="40"/>
      <c r="D13" s="40"/>
      <c r="E13" s="40"/>
      <c r="F13" s="97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97"/>
      <c r="T13" s="99">
        <v>5.8</v>
      </c>
      <c r="U13" s="99">
        <v>6</v>
      </c>
      <c r="V13" s="99">
        <v>7</v>
      </c>
      <c r="W13" s="99">
        <v>7.2</v>
      </c>
      <c r="X13" s="99">
        <v>7.2</v>
      </c>
      <c r="Y13" s="99">
        <v>7.2</v>
      </c>
      <c r="Z13" s="99">
        <v>6.8</v>
      </c>
      <c r="AA13" s="99">
        <v>6.5</v>
      </c>
      <c r="AB13" s="31">
        <f t="shared" ref="AB13:AB18" si="0">SUM(T13:AA13)</f>
        <v>53.7</v>
      </c>
      <c r="AC13" s="100"/>
      <c r="AD13" s="97"/>
      <c r="AE13" s="99">
        <v>5.6</v>
      </c>
      <c r="AF13" s="99">
        <v>6.8</v>
      </c>
      <c r="AG13" s="99">
        <v>7.2</v>
      </c>
      <c r="AH13" s="99">
        <v>6.8</v>
      </c>
      <c r="AI13" s="99">
        <v>8</v>
      </c>
      <c r="AJ13" s="99">
        <v>8.1</v>
      </c>
      <c r="AK13" s="99">
        <v>7.5</v>
      </c>
      <c r="AL13" s="99">
        <v>7.6</v>
      </c>
      <c r="AM13" s="31">
        <f>SUM(AE13:AL13)</f>
        <v>57.6</v>
      </c>
      <c r="AN13" s="100"/>
      <c r="AO13" s="97"/>
      <c r="AP13" s="99">
        <v>6.5</v>
      </c>
      <c r="AQ13" s="99">
        <v>7</v>
      </c>
      <c r="AR13" s="99">
        <v>7</v>
      </c>
      <c r="AS13" s="99">
        <v>6</v>
      </c>
      <c r="AT13" s="99">
        <v>7.5</v>
      </c>
      <c r="AU13" s="99">
        <v>7.5</v>
      </c>
      <c r="AV13" s="99">
        <v>7.5</v>
      </c>
      <c r="AW13" s="99">
        <v>6.8</v>
      </c>
      <c r="AX13" s="31">
        <f>SUM(AP13:AW13)</f>
        <v>55.8</v>
      </c>
      <c r="AY13" s="100"/>
      <c r="AZ13" s="97"/>
      <c r="BA13" s="121"/>
      <c r="BB13" s="46"/>
      <c r="BC13" s="46"/>
      <c r="BD13" s="46"/>
      <c r="BE13" s="46"/>
      <c r="BF13" s="46"/>
      <c r="BG13" s="103"/>
      <c r="BH13" s="107"/>
      <c r="BI13" s="297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05"/>
      <c r="BW13" s="101"/>
      <c r="BX13" s="101"/>
      <c r="BY13" s="101"/>
      <c r="BZ13" s="102"/>
      <c r="CA13" s="101"/>
      <c r="CB13" s="101"/>
      <c r="CC13" s="101"/>
      <c r="CD13" s="101"/>
      <c r="CE13" s="101"/>
      <c r="CF13" s="101"/>
      <c r="CG13" s="100"/>
      <c r="CH13" s="100"/>
      <c r="CI13" s="105"/>
      <c r="CJ13" s="101"/>
      <c r="CK13" s="101"/>
      <c r="CL13" s="101"/>
      <c r="CM13" s="105"/>
      <c r="CN13" s="121"/>
      <c r="CO13" s="46"/>
      <c r="CP13" s="46"/>
      <c r="CQ13" s="46"/>
      <c r="CR13" s="46"/>
      <c r="CS13" s="46"/>
      <c r="CT13" s="97"/>
    </row>
    <row r="14" spans="1:99" ht="15.6" x14ac:dyDescent="0.3">
      <c r="A14" s="108">
        <v>2</v>
      </c>
      <c r="B14" s="90" t="s">
        <v>215</v>
      </c>
      <c r="C14" s="40"/>
      <c r="D14" s="40"/>
      <c r="E14" s="40"/>
      <c r="F14" s="97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97"/>
      <c r="T14" s="99">
        <v>5.8</v>
      </c>
      <c r="U14" s="99">
        <v>6</v>
      </c>
      <c r="V14" s="99">
        <v>6.5</v>
      </c>
      <c r="W14" s="99">
        <v>7.2</v>
      </c>
      <c r="X14" s="99">
        <v>6.8</v>
      </c>
      <c r="Y14" s="99">
        <v>6.5</v>
      </c>
      <c r="Z14" s="99">
        <v>7.2</v>
      </c>
      <c r="AA14" s="99">
        <v>6.8</v>
      </c>
      <c r="AB14" s="31">
        <f t="shared" si="0"/>
        <v>52.8</v>
      </c>
      <c r="AC14" s="100"/>
      <c r="AD14" s="97"/>
      <c r="AE14" s="99">
        <v>5.6</v>
      </c>
      <c r="AF14" s="99">
        <v>6.9</v>
      </c>
      <c r="AG14" s="99">
        <v>6.6</v>
      </c>
      <c r="AH14" s="99">
        <v>7.4</v>
      </c>
      <c r="AI14" s="99">
        <v>7.6</v>
      </c>
      <c r="AJ14" s="99">
        <v>7.5</v>
      </c>
      <c r="AK14" s="99">
        <v>8.1999999999999993</v>
      </c>
      <c r="AL14" s="99">
        <v>7.6</v>
      </c>
      <c r="AM14" s="31">
        <f t="shared" ref="AM14:AM18" si="1">SUM(AE14:AL14)</f>
        <v>57.4</v>
      </c>
      <c r="AN14" s="100"/>
      <c r="AO14" s="97"/>
      <c r="AP14" s="99">
        <v>6.5</v>
      </c>
      <c r="AQ14" s="99">
        <v>6</v>
      </c>
      <c r="AR14" s="99">
        <v>7</v>
      </c>
      <c r="AS14" s="99">
        <v>6</v>
      </c>
      <c r="AT14" s="99">
        <v>6.8</v>
      </c>
      <c r="AU14" s="99">
        <v>6.8</v>
      </c>
      <c r="AV14" s="99">
        <v>6.5</v>
      </c>
      <c r="AW14" s="99">
        <v>6</v>
      </c>
      <c r="AX14" s="31">
        <f t="shared" ref="AX14:AX18" si="2">SUM(AP14:AW14)</f>
        <v>51.599999999999994</v>
      </c>
      <c r="AY14" s="100"/>
      <c r="AZ14" s="97"/>
      <c r="BA14" s="121"/>
      <c r="BB14" s="46"/>
      <c r="BC14" s="46"/>
      <c r="BD14" s="46"/>
      <c r="BE14" s="46"/>
      <c r="BF14" s="46"/>
      <c r="BG14" s="97"/>
      <c r="BH14" s="107"/>
      <c r="BI14" s="297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05"/>
      <c r="BW14" s="107"/>
      <c r="BX14" s="107"/>
      <c r="BY14" s="107"/>
      <c r="BZ14" s="97"/>
      <c r="CA14" s="107"/>
      <c r="CB14" s="107"/>
      <c r="CC14" s="107"/>
      <c r="CD14" s="107"/>
      <c r="CE14" s="107"/>
      <c r="CF14" s="107"/>
      <c r="CG14" s="107"/>
      <c r="CH14" s="107"/>
      <c r="CI14" s="105"/>
      <c r="CJ14" s="107"/>
      <c r="CK14" s="107"/>
      <c r="CL14" s="107"/>
      <c r="CM14" s="105"/>
      <c r="CN14" s="121"/>
      <c r="CO14" s="46"/>
      <c r="CP14" s="46"/>
      <c r="CQ14" s="46"/>
      <c r="CR14" s="46"/>
      <c r="CS14" s="46"/>
      <c r="CT14" s="97"/>
    </row>
    <row r="15" spans="1:99" ht="15.6" x14ac:dyDescent="0.3">
      <c r="A15" s="108">
        <v>3</v>
      </c>
      <c r="B15" s="90" t="s">
        <v>227</v>
      </c>
      <c r="C15" s="40"/>
      <c r="D15" s="40"/>
      <c r="E15" s="40"/>
      <c r="F15" s="97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97"/>
      <c r="T15" s="99">
        <v>5.8</v>
      </c>
      <c r="U15" s="99">
        <v>6</v>
      </c>
      <c r="V15" s="99">
        <v>6.2</v>
      </c>
      <c r="W15" s="99">
        <v>5.8</v>
      </c>
      <c r="X15" s="99">
        <v>6.2</v>
      </c>
      <c r="Y15" s="99">
        <v>6.2</v>
      </c>
      <c r="Z15" s="99">
        <v>5.4</v>
      </c>
      <c r="AA15" s="99">
        <v>5</v>
      </c>
      <c r="AB15" s="31">
        <f t="shared" si="0"/>
        <v>46.6</v>
      </c>
      <c r="AC15" s="100"/>
      <c r="AD15" s="97"/>
      <c r="AE15" s="99">
        <v>5.5</v>
      </c>
      <c r="AF15" s="99">
        <v>7.2</v>
      </c>
      <c r="AG15" s="99">
        <v>7.5</v>
      </c>
      <c r="AH15" s="99">
        <v>7.6</v>
      </c>
      <c r="AI15" s="99">
        <v>7.2</v>
      </c>
      <c r="AJ15" s="99">
        <v>7.4</v>
      </c>
      <c r="AK15" s="99">
        <v>8.1999999999999993</v>
      </c>
      <c r="AL15" s="99">
        <v>7.6</v>
      </c>
      <c r="AM15" s="31">
        <f t="shared" si="1"/>
        <v>58.199999999999996</v>
      </c>
      <c r="AN15" s="100"/>
      <c r="AO15" s="97"/>
      <c r="AP15" s="99">
        <v>5.8</v>
      </c>
      <c r="AQ15" s="99">
        <v>6</v>
      </c>
      <c r="AR15" s="99">
        <v>6.5</v>
      </c>
      <c r="AS15" s="99">
        <v>5.8</v>
      </c>
      <c r="AT15" s="99">
        <v>6.8</v>
      </c>
      <c r="AU15" s="99">
        <v>6.8</v>
      </c>
      <c r="AV15" s="99">
        <v>6.5</v>
      </c>
      <c r="AW15" s="99">
        <v>6</v>
      </c>
      <c r="AX15" s="31">
        <f t="shared" si="2"/>
        <v>50.2</v>
      </c>
      <c r="AY15" s="100"/>
      <c r="AZ15" s="97"/>
      <c r="BA15" s="121"/>
      <c r="BB15" s="46"/>
      <c r="BC15" s="46"/>
      <c r="BD15" s="46"/>
      <c r="BE15" s="46"/>
      <c r="BF15" s="46"/>
      <c r="BG15" s="97"/>
      <c r="BH15" s="107"/>
      <c r="BI15" s="297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05"/>
      <c r="BW15" s="107"/>
      <c r="BX15" s="107"/>
      <c r="BY15" s="107"/>
      <c r="BZ15" s="97"/>
      <c r="CA15" s="107"/>
      <c r="CB15" s="107"/>
      <c r="CC15" s="107"/>
      <c r="CD15" s="107"/>
      <c r="CE15" s="107"/>
      <c r="CF15" s="107"/>
      <c r="CG15" s="107"/>
      <c r="CH15" s="107"/>
      <c r="CI15" s="105"/>
      <c r="CJ15" s="107"/>
      <c r="CK15" s="107"/>
      <c r="CL15" s="107"/>
      <c r="CM15" s="105"/>
      <c r="CN15" s="121"/>
      <c r="CO15" s="46"/>
      <c r="CP15" s="46"/>
      <c r="CQ15" s="46"/>
      <c r="CR15" s="46"/>
      <c r="CS15" s="46"/>
      <c r="CT15" s="97"/>
    </row>
    <row r="16" spans="1:99" ht="15.6" x14ac:dyDescent="0.3">
      <c r="A16" s="108">
        <v>4</v>
      </c>
      <c r="B16" s="90" t="s">
        <v>216</v>
      </c>
      <c r="C16" s="40"/>
      <c r="D16" s="40"/>
      <c r="E16" s="40"/>
      <c r="F16" s="97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97"/>
      <c r="T16" s="99">
        <v>5</v>
      </c>
      <c r="U16" s="99">
        <v>5.8</v>
      </c>
      <c r="V16" s="99">
        <v>6.4</v>
      </c>
      <c r="W16" s="99">
        <v>6.5</v>
      </c>
      <c r="X16" s="99">
        <v>6</v>
      </c>
      <c r="Y16" s="99">
        <v>6</v>
      </c>
      <c r="Z16" s="99">
        <v>6</v>
      </c>
      <c r="AA16" s="99">
        <v>5.8</v>
      </c>
      <c r="AB16" s="31">
        <f t="shared" si="0"/>
        <v>47.5</v>
      </c>
      <c r="AC16" s="100"/>
      <c r="AD16" s="97"/>
      <c r="AE16" s="99">
        <v>5.6</v>
      </c>
      <c r="AF16" s="99">
        <v>8</v>
      </c>
      <c r="AG16" s="99">
        <v>7.6</v>
      </c>
      <c r="AH16" s="99">
        <v>7.8</v>
      </c>
      <c r="AI16" s="99">
        <v>6.8</v>
      </c>
      <c r="AJ16" s="99">
        <v>6.9</v>
      </c>
      <c r="AK16" s="99">
        <v>7.4</v>
      </c>
      <c r="AL16" s="99">
        <v>7.2</v>
      </c>
      <c r="AM16" s="31">
        <f t="shared" si="1"/>
        <v>57.3</v>
      </c>
      <c r="AN16" s="100"/>
      <c r="AO16" s="97"/>
      <c r="AP16" s="99">
        <v>6</v>
      </c>
      <c r="AQ16" s="99">
        <v>6</v>
      </c>
      <c r="AR16" s="99">
        <v>7</v>
      </c>
      <c r="AS16" s="99">
        <v>7</v>
      </c>
      <c r="AT16" s="99">
        <v>6.5</v>
      </c>
      <c r="AU16" s="99">
        <v>6.5</v>
      </c>
      <c r="AV16" s="99">
        <v>6.8</v>
      </c>
      <c r="AW16" s="99">
        <v>6.5</v>
      </c>
      <c r="AX16" s="31">
        <f t="shared" si="2"/>
        <v>52.3</v>
      </c>
      <c r="AY16" s="100"/>
      <c r="AZ16" s="97"/>
      <c r="BA16" s="121"/>
      <c r="BB16" s="46"/>
      <c r="BC16" s="46"/>
      <c r="BD16" s="46"/>
      <c r="BE16" s="46"/>
      <c r="BF16" s="46"/>
      <c r="BG16" s="97"/>
      <c r="BH16" s="107"/>
      <c r="BI16" s="297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05"/>
      <c r="BW16" s="107"/>
      <c r="BX16" s="107"/>
      <c r="BY16" s="107"/>
      <c r="BZ16" s="97"/>
      <c r="CA16" s="107"/>
      <c r="CB16" s="107"/>
      <c r="CC16" s="107"/>
      <c r="CD16" s="107"/>
      <c r="CE16" s="107"/>
      <c r="CF16" s="107"/>
      <c r="CG16" s="107"/>
      <c r="CH16" s="107"/>
      <c r="CI16" s="105"/>
      <c r="CJ16" s="107"/>
      <c r="CK16" s="107"/>
      <c r="CL16" s="107"/>
      <c r="CM16" s="105"/>
      <c r="CN16" s="121"/>
      <c r="CO16" s="46"/>
      <c r="CP16" s="46"/>
      <c r="CQ16" s="46"/>
      <c r="CR16" s="46"/>
      <c r="CS16" s="46"/>
      <c r="CT16" s="97"/>
    </row>
    <row r="17" spans="1:99" ht="15.6" x14ac:dyDescent="0.3">
      <c r="A17" s="108">
        <v>5</v>
      </c>
      <c r="B17" s="90" t="s">
        <v>258</v>
      </c>
      <c r="C17" s="40"/>
      <c r="D17" s="40"/>
      <c r="E17" s="40"/>
      <c r="F17" s="97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97"/>
      <c r="T17" s="99">
        <v>5</v>
      </c>
      <c r="U17" s="99">
        <v>5.8</v>
      </c>
      <c r="V17" s="99">
        <v>6.2</v>
      </c>
      <c r="W17" s="99">
        <v>7</v>
      </c>
      <c r="X17" s="99">
        <v>7</v>
      </c>
      <c r="Y17" s="99">
        <v>7</v>
      </c>
      <c r="Z17" s="99">
        <v>8</v>
      </c>
      <c r="AA17" s="99">
        <v>6.5</v>
      </c>
      <c r="AB17" s="31">
        <f t="shared" si="0"/>
        <v>52.5</v>
      </c>
      <c r="AC17" s="100"/>
      <c r="AD17" s="97"/>
      <c r="AE17" s="99">
        <v>5.8</v>
      </c>
      <c r="AF17" s="99">
        <v>6.9</v>
      </c>
      <c r="AG17" s="99">
        <v>7.8</v>
      </c>
      <c r="AH17" s="99">
        <v>7</v>
      </c>
      <c r="AI17" s="99">
        <v>7.6</v>
      </c>
      <c r="AJ17" s="99">
        <v>7.6</v>
      </c>
      <c r="AK17" s="99">
        <v>8.4</v>
      </c>
      <c r="AL17" s="99">
        <v>7.6</v>
      </c>
      <c r="AM17" s="31">
        <f t="shared" si="1"/>
        <v>58.7</v>
      </c>
      <c r="AN17" s="100"/>
      <c r="AO17" s="97"/>
      <c r="AP17" s="99">
        <v>6.5</v>
      </c>
      <c r="AQ17" s="99">
        <v>6.5</v>
      </c>
      <c r="AR17" s="99">
        <v>7</v>
      </c>
      <c r="AS17" s="99">
        <v>6</v>
      </c>
      <c r="AT17" s="99">
        <v>6.8</v>
      </c>
      <c r="AU17" s="99">
        <v>6.8</v>
      </c>
      <c r="AV17" s="99">
        <v>7</v>
      </c>
      <c r="AW17" s="99">
        <v>6.8</v>
      </c>
      <c r="AX17" s="31">
        <f t="shared" si="2"/>
        <v>53.399999999999991</v>
      </c>
      <c r="AY17" s="100"/>
      <c r="AZ17" s="97"/>
      <c r="BA17" s="121"/>
      <c r="BB17" s="46"/>
      <c r="BC17" s="46"/>
      <c r="BD17" s="46"/>
      <c r="BE17" s="46"/>
      <c r="BF17" s="46"/>
      <c r="BG17" s="97"/>
      <c r="BH17" s="107"/>
      <c r="BI17" s="297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05"/>
      <c r="BW17" s="107"/>
      <c r="BX17" s="107"/>
      <c r="BY17" s="107"/>
      <c r="BZ17" s="97"/>
      <c r="CA17" s="107"/>
      <c r="CB17" s="107"/>
      <c r="CC17" s="107"/>
      <c r="CD17" s="107"/>
      <c r="CE17" s="107"/>
      <c r="CF17" s="107"/>
      <c r="CG17" s="107"/>
      <c r="CH17" s="107"/>
      <c r="CI17" s="105"/>
      <c r="CJ17" s="107"/>
      <c r="CK17" s="107"/>
      <c r="CL17" s="107"/>
      <c r="CM17" s="105"/>
      <c r="CN17" s="121"/>
      <c r="CO17" s="46"/>
      <c r="CP17" s="46"/>
      <c r="CQ17" s="46"/>
      <c r="CR17" s="46"/>
      <c r="CS17" s="46"/>
      <c r="CT17" s="97"/>
    </row>
    <row r="18" spans="1:99" ht="15.6" x14ac:dyDescent="0.3">
      <c r="A18" s="108">
        <v>6</v>
      </c>
      <c r="B18" s="90" t="s">
        <v>198</v>
      </c>
      <c r="C18" s="40"/>
      <c r="D18" s="40"/>
      <c r="E18" s="40"/>
      <c r="F18" s="97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97"/>
      <c r="T18" s="99">
        <v>5.8</v>
      </c>
      <c r="U18" s="99">
        <v>5.5</v>
      </c>
      <c r="V18" s="99">
        <v>6</v>
      </c>
      <c r="W18" s="99">
        <v>6</v>
      </c>
      <c r="X18" s="99">
        <v>6</v>
      </c>
      <c r="Y18" s="99">
        <v>6</v>
      </c>
      <c r="Z18" s="99">
        <v>5.8</v>
      </c>
      <c r="AA18" s="99">
        <v>5</v>
      </c>
      <c r="AB18" s="31">
        <f t="shared" si="0"/>
        <v>46.099999999999994</v>
      </c>
      <c r="AC18" s="100"/>
      <c r="AD18" s="97"/>
      <c r="AE18" s="99">
        <v>4.5</v>
      </c>
      <c r="AF18" s="99">
        <v>5.6</v>
      </c>
      <c r="AG18" s="99">
        <v>6.8</v>
      </c>
      <c r="AH18" s="99">
        <v>6</v>
      </c>
      <c r="AI18" s="99">
        <v>6.9</v>
      </c>
      <c r="AJ18" s="99">
        <v>7.2</v>
      </c>
      <c r="AK18" s="99">
        <v>7.2</v>
      </c>
      <c r="AL18" s="99">
        <v>7.5</v>
      </c>
      <c r="AM18" s="31">
        <f t="shared" si="1"/>
        <v>51.7</v>
      </c>
      <c r="AN18" s="100"/>
      <c r="AO18" s="97"/>
      <c r="AP18" s="99">
        <v>6</v>
      </c>
      <c r="AQ18" s="99">
        <v>5.5</v>
      </c>
      <c r="AR18" s="99">
        <v>6.8</v>
      </c>
      <c r="AS18" s="99">
        <v>7</v>
      </c>
      <c r="AT18" s="99">
        <v>6</v>
      </c>
      <c r="AU18" s="99">
        <v>6</v>
      </c>
      <c r="AV18" s="99">
        <v>6.5</v>
      </c>
      <c r="AW18" s="99">
        <v>6</v>
      </c>
      <c r="AX18" s="31">
        <f t="shared" si="2"/>
        <v>49.8</v>
      </c>
      <c r="AY18" s="100"/>
      <c r="AZ18" s="97"/>
      <c r="BA18" s="121"/>
      <c r="BB18" s="46"/>
      <c r="BC18" s="46"/>
      <c r="BD18" s="46"/>
      <c r="BE18" s="46"/>
      <c r="BF18" s="46"/>
      <c r="BG18" s="97"/>
      <c r="BH18" s="107"/>
      <c r="BI18" s="297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05"/>
      <c r="BW18" s="107"/>
      <c r="BX18" s="107"/>
      <c r="BY18" s="107"/>
      <c r="BZ18" s="97"/>
      <c r="CA18" s="107"/>
      <c r="CB18" s="107"/>
      <c r="CC18" s="107"/>
      <c r="CD18" s="107"/>
      <c r="CE18" s="107"/>
      <c r="CF18" s="107"/>
      <c r="CG18" s="107"/>
      <c r="CH18" s="107"/>
      <c r="CI18" s="105"/>
      <c r="CJ18" s="107"/>
      <c r="CK18" s="107"/>
      <c r="CL18" s="107"/>
      <c r="CM18" s="105"/>
      <c r="CN18" s="121"/>
      <c r="CO18" s="46"/>
      <c r="CP18" s="46"/>
      <c r="CQ18" s="46"/>
      <c r="CR18" s="46"/>
      <c r="CS18" s="46"/>
      <c r="CT18" s="117"/>
    </row>
    <row r="19" spans="1:99" ht="14.4" x14ac:dyDescent="0.3">
      <c r="A19" s="110"/>
      <c r="B19" s="138"/>
      <c r="C19" s="427" t="s">
        <v>183</v>
      </c>
      <c r="D19" s="90" t="s">
        <v>184</v>
      </c>
      <c r="E19" s="90" t="s">
        <v>185</v>
      </c>
      <c r="F19" s="113"/>
      <c r="G19" s="174">
        <v>6</v>
      </c>
      <c r="H19" s="174">
        <v>6.5</v>
      </c>
      <c r="I19" s="174">
        <v>5.5</v>
      </c>
      <c r="J19" s="174">
        <v>6</v>
      </c>
      <c r="K19" s="175">
        <f>(G19+H19+I19+J19)/4</f>
        <v>6</v>
      </c>
      <c r="L19" s="174">
        <v>7.5</v>
      </c>
      <c r="M19" s="174"/>
      <c r="N19" s="175">
        <f>L19-M19</f>
        <v>7.5</v>
      </c>
      <c r="O19" s="174">
        <v>7</v>
      </c>
      <c r="P19" s="174">
        <v>0.2</v>
      </c>
      <c r="Q19" s="175">
        <f>O19-P19</f>
        <v>6.8</v>
      </c>
      <c r="R19" s="129">
        <f>((K19*0.4)+(N19*0.4)+(Q19*0.2))</f>
        <v>6.7600000000000007</v>
      </c>
      <c r="S19" s="111"/>
      <c r="T19" s="116"/>
      <c r="U19" s="116"/>
      <c r="V19" s="116"/>
      <c r="W19" s="116"/>
      <c r="X19" s="116"/>
      <c r="Y19" s="116"/>
      <c r="Z19" s="481" t="s">
        <v>20</v>
      </c>
      <c r="AA19" s="481"/>
      <c r="AB19" s="112">
        <f>SUM(AB13:AB18)</f>
        <v>299.2</v>
      </c>
      <c r="AC19" s="112">
        <f>(AB19/6)/8</f>
        <v>6.2333333333333334</v>
      </c>
      <c r="AD19" s="113"/>
      <c r="AE19" s="116"/>
      <c r="AF19" s="116"/>
      <c r="AG19" s="116"/>
      <c r="AH19" s="116"/>
      <c r="AI19" s="116"/>
      <c r="AJ19" s="116"/>
      <c r="AK19" s="481" t="s">
        <v>20</v>
      </c>
      <c r="AL19" s="481"/>
      <c r="AM19" s="112">
        <f>SUM(AM13:AM18)</f>
        <v>340.9</v>
      </c>
      <c r="AN19" s="112">
        <f>(AM19/6)/8</f>
        <v>7.1020833333333329</v>
      </c>
      <c r="AO19" s="113"/>
      <c r="AP19" s="116"/>
      <c r="AQ19" s="116"/>
      <c r="AR19" s="116"/>
      <c r="AS19" s="116"/>
      <c r="AT19" s="116"/>
      <c r="AU19" s="116"/>
      <c r="AV19" s="481" t="s">
        <v>20</v>
      </c>
      <c r="AW19" s="481"/>
      <c r="AX19" s="112">
        <f>SUM(AX13:AX18)</f>
        <v>313.09999999999997</v>
      </c>
      <c r="AY19" s="112">
        <f>(AX19/6)/8</f>
        <v>6.5229166666666663</v>
      </c>
      <c r="AZ19" s="113"/>
      <c r="BA19" s="120">
        <f>R19</f>
        <v>6.7600000000000007</v>
      </c>
      <c r="BB19" s="119">
        <f>AC19</f>
        <v>6.2333333333333334</v>
      </c>
      <c r="BC19" s="119">
        <f>AN19</f>
        <v>7.1020833333333329</v>
      </c>
      <c r="BD19" s="119">
        <f>AY19</f>
        <v>6.5229166666666663</v>
      </c>
      <c r="BE19" s="205"/>
      <c r="BF19" s="207">
        <f>SUM((BA19*0.25)+(BB19*0.25)+(BC19*0.25)+(BD19*0.25))</f>
        <v>6.6545833333333331</v>
      </c>
      <c r="BG19" s="117"/>
      <c r="BH19" s="114">
        <v>1</v>
      </c>
      <c r="BI19" s="299"/>
      <c r="BJ19" s="174">
        <v>6.3</v>
      </c>
      <c r="BK19" s="174">
        <v>6.8</v>
      </c>
      <c r="BL19" s="174">
        <v>6.2</v>
      </c>
      <c r="BM19" s="174">
        <v>6</v>
      </c>
      <c r="BN19" s="175">
        <f>(BJ19+BK19+BL19+BM19)/4</f>
        <v>6.3250000000000002</v>
      </c>
      <c r="BO19" s="174">
        <v>6.3</v>
      </c>
      <c r="BP19" s="174"/>
      <c r="BQ19" s="175">
        <f>BO19-BP19</f>
        <v>6.3</v>
      </c>
      <c r="BR19" s="174">
        <v>7</v>
      </c>
      <c r="BS19" s="174"/>
      <c r="BT19" s="175">
        <f>BR19-BS19</f>
        <v>7</v>
      </c>
      <c r="BU19" s="129">
        <f>((BN19*0.4)+(BQ19*0.4)+(BT19*0.2))</f>
        <v>6.4500000000000011</v>
      </c>
      <c r="BV19" s="106"/>
      <c r="BW19" s="221">
        <v>7.79</v>
      </c>
      <c r="BX19" s="213"/>
      <c r="BY19" s="112">
        <f>BW19-BX19</f>
        <v>7.79</v>
      </c>
      <c r="BZ19" s="214"/>
      <c r="CA19" s="213">
        <v>6.6</v>
      </c>
      <c r="CB19" s="213">
        <v>7.2</v>
      </c>
      <c r="CC19" s="213">
        <v>6.4</v>
      </c>
      <c r="CD19" s="213">
        <v>5</v>
      </c>
      <c r="CE19" s="213">
        <v>4.5</v>
      </c>
      <c r="CF19" s="112">
        <f>SUM((CA19*0.2),(CB19*0.25),(CC19*0.2),(CD19*0.2),(CE19*0.15))</f>
        <v>6.0750000000000002</v>
      </c>
      <c r="CG19" s="213"/>
      <c r="CH19" s="112">
        <f>CF19-CG19</f>
        <v>6.0750000000000002</v>
      </c>
      <c r="CI19" s="106"/>
      <c r="CJ19" s="221">
        <v>7.0339999999999998</v>
      </c>
      <c r="CK19" s="213"/>
      <c r="CL19" s="112">
        <f>CJ19-CK19</f>
        <v>7.0339999999999998</v>
      </c>
      <c r="CM19" s="106"/>
      <c r="CN19" s="120">
        <f>BU19</f>
        <v>6.4500000000000011</v>
      </c>
      <c r="CO19" s="119">
        <f>BY19</f>
        <v>7.79</v>
      </c>
      <c r="CP19" s="119">
        <f>CH19</f>
        <v>6.0750000000000002</v>
      </c>
      <c r="CQ19" s="119">
        <f>CL19</f>
        <v>7.0339999999999998</v>
      </c>
      <c r="CR19" s="119"/>
      <c r="CS19" s="207">
        <f>SUM((CN19*0.25)+(CO19*0.25)+(CP19*0.25)+(CQ19*0.25))</f>
        <v>6.83725</v>
      </c>
      <c r="CT19" s="103"/>
      <c r="CU19" s="181">
        <f>SUM(CS19+BF19)/2</f>
        <v>6.7459166666666661</v>
      </c>
    </row>
    <row r="20" spans="1:99" ht="15.6" x14ac:dyDescent="0.3">
      <c r="A20" s="108">
        <v>1</v>
      </c>
      <c r="B20" s="90" t="s">
        <v>231</v>
      </c>
      <c r="C20" s="40"/>
      <c r="D20" s="40"/>
      <c r="E20" s="40"/>
      <c r="F20" s="97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97"/>
      <c r="T20" s="99">
        <v>5.8</v>
      </c>
      <c r="U20" s="99">
        <v>5.5</v>
      </c>
      <c r="V20" s="99">
        <v>6</v>
      </c>
      <c r="W20" s="99">
        <v>6</v>
      </c>
      <c r="X20" s="99">
        <v>6.2</v>
      </c>
      <c r="Y20" s="99">
        <v>5.2</v>
      </c>
      <c r="Z20" s="99">
        <v>4</v>
      </c>
      <c r="AA20" s="99">
        <v>5.8</v>
      </c>
      <c r="AB20" s="31">
        <f t="shared" ref="AB20:AB25" si="3">SUM(T20:AA20)</f>
        <v>44.5</v>
      </c>
      <c r="AC20" s="100"/>
      <c r="AD20" s="97"/>
      <c r="AE20" s="99">
        <v>4.0999999999999996</v>
      </c>
      <c r="AF20" s="99">
        <v>6.4</v>
      </c>
      <c r="AG20" s="99">
        <v>6.6</v>
      </c>
      <c r="AH20" s="99">
        <v>6.8</v>
      </c>
      <c r="AI20" s="99">
        <v>5.8</v>
      </c>
      <c r="AJ20" s="99">
        <v>6.6</v>
      </c>
      <c r="AK20" s="99">
        <v>6.2</v>
      </c>
      <c r="AL20" s="99">
        <v>5.6</v>
      </c>
      <c r="AM20" s="31">
        <f>SUM(AE20:AL20)</f>
        <v>48.100000000000009</v>
      </c>
      <c r="AN20" s="100"/>
      <c r="AO20" s="97"/>
      <c r="AP20" s="99">
        <v>5.7</v>
      </c>
      <c r="AQ20" s="99">
        <v>5.8</v>
      </c>
      <c r="AR20" s="99">
        <v>5.5</v>
      </c>
      <c r="AS20" s="99">
        <v>5</v>
      </c>
      <c r="AT20" s="99">
        <v>5.7</v>
      </c>
      <c r="AU20" s="99">
        <v>4.7</v>
      </c>
      <c r="AV20" s="99">
        <v>6.5</v>
      </c>
      <c r="AW20" s="99">
        <v>6</v>
      </c>
      <c r="AX20" s="31">
        <f>SUM(AP20:AW20)</f>
        <v>44.9</v>
      </c>
      <c r="AY20" s="100"/>
      <c r="AZ20" s="97"/>
      <c r="BA20" s="121"/>
      <c r="BB20" s="46"/>
      <c r="BC20" s="46"/>
      <c r="BD20" s="46"/>
      <c r="BE20" s="46"/>
      <c r="BF20" s="46"/>
      <c r="BG20" s="103"/>
      <c r="BH20" s="107"/>
      <c r="BI20" s="297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05"/>
      <c r="BW20" s="101"/>
      <c r="BX20" s="101"/>
      <c r="BY20" s="101"/>
      <c r="BZ20" s="102"/>
      <c r="CA20" s="101"/>
      <c r="CB20" s="101"/>
      <c r="CC20" s="101"/>
      <c r="CD20" s="101"/>
      <c r="CE20" s="101"/>
      <c r="CF20" s="101"/>
      <c r="CG20" s="100"/>
      <c r="CH20" s="100"/>
      <c r="CI20" s="105"/>
      <c r="CJ20" s="101"/>
      <c r="CK20" s="101"/>
      <c r="CL20" s="101"/>
      <c r="CM20" s="105"/>
      <c r="CN20" s="121"/>
      <c r="CO20" s="46"/>
      <c r="CP20" s="46"/>
      <c r="CQ20" s="46"/>
      <c r="CR20" s="46"/>
      <c r="CS20" s="46"/>
      <c r="CT20" s="97"/>
    </row>
    <row r="21" spans="1:99" ht="15.6" x14ac:dyDescent="0.3">
      <c r="A21" s="108">
        <v>2</v>
      </c>
      <c r="B21" s="90" t="s">
        <v>240</v>
      </c>
      <c r="C21" s="40"/>
      <c r="D21" s="40"/>
      <c r="E21" s="40"/>
      <c r="F21" s="97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97"/>
      <c r="T21" s="99">
        <v>5.4</v>
      </c>
      <c r="U21" s="99">
        <v>6.2</v>
      </c>
      <c r="V21" s="99">
        <v>6.8</v>
      </c>
      <c r="W21" s="99">
        <v>6.8</v>
      </c>
      <c r="X21" s="99">
        <v>6.4</v>
      </c>
      <c r="Y21" s="99">
        <v>6.2</v>
      </c>
      <c r="Z21" s="99">
        <v>5.5</v>
      </c>
      <c r="AA21" s="99">
        <v>5.8</v>
      </c>
      <c r="AB21" s="31">
        <f t="shared" si="3"/>
        <v>49.1</v>
      </c>
      <c r="AC21" s="100"/>
      <c r="AD21" s="97"/>
      <c r="AE21" s="99">
        <v>5</v>
      </c>
      <c r="AF21" s="99">
        <v>6.2</v>
      </c>
      <c r="AG21" s="99">
        <v>7.4</v>
      </c>
      <c r="AH21" s="99">
        <v>6.8</v>
      </c>
      <c r="AI21" s="99">
        <v>7.4</v>
      </c>
      <c r="AJ21" s="99">
        <v>7.4</v>
      </c>
      <c r="AK21" s="99">
        <v>6.8</v>
      </c>
      <c r="AL21" s="99">
        <v>5.9</v>
      </c>
      <c r="AM21" s="31">
        <f t="shared" ref="AM21:AM25" si="4">SUM(AE21:AL21)</f>
        <v>52.9</v>
      </c>
      <c r="AN21" s="100"/>
      <c r="AO21" s="97"/>
      <c r="AP21" s="99">
        <v>5.7</v>
      </c>
      <c r="AQ21" s="99">
        <v>6.5</v>
      </c>
      <c r="AR21" s="99">
        <v>6.8</v>
      </c>
      <c r="AS21" s="99">
        <v>7</v>
      </c>
      <c r="AT21" s="99">
        <v>6</v>
      </c>
      <c r="AU21" s="99">
        <v>5.7</v>
      </c>
      <c r="AV21" s="99">
        <v>6.5</v>
      </c>
      <c r="AW21" s="99">
        <v>5.8</v>
      </c>
      <c r="AX21" s="31">
        <f t="shared" ref="AX21:AX25" si="5">SUM(AP21:AW21)</f>
        <v>50</v>
      </c>
      <c r="AY21" s="100"/>
      <c r="AZ21" s="97"/>
      <c r="BA21" s="121"/>
      <c r="BB21" s="46"/>
      <c r="BC21" s="46"/>
      <c r="BD21" s="46"/>
      <c r="BE21" s="46"/>
      <c r="BF21" s="46"/>
      <c r="BG21" s="97"/>
      <c r="BH21" s="107"/>
      <c r="BI21" s="297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05"/>
      <c r="BW21" s="107"/>
      <c r="BX21" s="107"/>
      <c r="BY21" s="107"/>
      <c r="BZ21" s="97"/>
      <c r="CA21" s="107"/>
      <c r="CB21" s="107"/>
      <c r="CC21" s="107"/>
      <c r="CD21" s="107"/>
      <c r="CE21" s="107"/>
      <c r="CF21" s="107"/>
      <c r="CG21" s="107"/>
      <c r="CH21" s="107"/>
      <c r="CI21" s="105"/>
      <c r="CJ21" s="107"/>
      <c r="CK21" s="107"/>
      <c r="CL21" s="107"/>
      <c r="CM21" s="105"/>
      <c r="CN21" s="121"/>
      <c r="CO21" s="46"/>
      <c r="CP21" s="46"/>
      <c r="CQ21" s="46"/>
      <c r="CR21" s="46"/>
      <c r="CS21" s="46"/>
      <c r="CT21" s="97"/>
    </row>
    <row r="22" spans="1:99" ht="15.6" x14ac:dyDescent="0.3">
      <c r="A22" s="108">
        <v>3</v>
      </c>
      <c r="B22" s="90" t="s">
        <v>243</v>
      </c>
      <c r="C22" s="40"/>
      <c r="D22" s="40"/>
      <c r="E22" s="40"/>
      <c r="F22" s="97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97"/>
      <c r="T22" s="99">
        <v>5.4</v>
      </c>
      <c r="U22" s="99">
        <v>5</v>
      </c>
      <c r="V22" s="99">
        <v>5.2</v>
      </c>
      <c r="W22" s="99">
        <v>6.2</v>
      </c>
      <c r="X22" s="99">
        <v>5.8</v>
      </c>
      <c r="Y22" s="99">
        <v>5.8</v>
      </c>
      <c r="Z22" s="99">
        <v>5.4</v>
      </c>
      <c r="AA22" s="99">
        <v>5.5</v>
      </c>
      <c r="AB22" s="31">
        <f t="shared" si="3"/>
        <v>44.3</v>
      </c>
      <c r="AC22" s="100"/>
      <c r="AD22" s="97"/>
      <c r="AE22" s="99">
        <v>5.6</v>
      </c>
      <c r="AF22" s="99">
        <v>6.3</v>
      </c>
      <c r="AG22" s="99">
        <v>6.8</v>
      </c>
      <c r="AH22" s="99">
        <v>6.6</v>
      </c>
      <c r="AI22" s="99">
        <v>6.8</v>
      </c>
      <c r="AJ22" s="99">
        <v>6.2</v>
      </c>
      <c r="AK22" s="99">
        <v>6.4</v>
      </c>
      <c r="AL22" s="99">
        <v>6.2</v>
      </c>
      <c r="AM22" s="31">
        <f t="shared" si="4"/>
        <v>50.9</v>
      </c>
      <c r="AN22" s="100"/>
      <c r="AO22" s="97"/>
      <c r="AP22" s="99">
        <v>6</v>
      </c>
      <c r="AQ22" s="99">
        <v>6.5</v>
      </c>
      <c r="AR22" s="99">
        <v>5.8</v>
      </c>
      <c r="AS22" s="99">
        <v>6</v>
      </c>
      <c r="AT22" s="99">
        <v>5.8</v>
      </c>
      <c r="AU22" s="99">
        <v>5.8</v>
      </c>
      <c r="AV22" s="99">
        <v>6.5</v>
      </c>
      <c r="AW22" s="99">
        <v>5.5</v>
      </c>
      <c r="AX22" s="31">
        <f t="shared" si="5"/>
        <v>47.9</v>
      </c>
      <c r="AY22" s="100"/>
      <c r="AZ22" s="97"/>
      <c r="BA22" s="121"/>
      <c r="BB22" s="46"/>
      <c r="BC22" s="46"/>
      <c r="BD22" s="46"/>
      <c r="BE22" s="46"/>
      <c r="BF22" s="46"/>
      <c r="BG22" s="97"/>
      <c r="BH22" s="107"/>
      <c r="BI22" s="297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05"/>
      <c r="BW22" s="107"/>
      <c r="BX22" s="107"/>
      <c r="BY22" s="107"/>
      <c r="BZ22" s="97"/>
      <c r="CA22" s="107"/>
      <c r="CB22" s="107"/>
      <c r="CC22" s="107"/>
      <c r="CD22" s="107"/>
      <c r="CE22" s="107"/>
      <c r="CF22" s="107"/>
      <c r="CG22" s="107"/>
      <c r="CH22" s="107"/>
      <c r="CI22" s="105"/>
      <c r="CJ22" s="107"/>
      <c r="CK22" s="107"/>
      <c r="CL22" s="107"/>
      <c r="CM22" s="105"/>
      <c r="CN22" s="121"/>
      <c r="CO22" s="46"/>
      <c r="CP22" s="46"/>
      <c r="CQ22" s="46"/>
      <c r="CR22" s="46"/>
      <c r="CS22" s="46"/>
      <c r="CT22" s="97"/>
    </row>
    <row r="23" spans="1:99" ht="15.6" x14ac:dyDescent="0.3">
      <c r="A23" s="108">
        <v>4</v>
      </c>
      <c r="B23" s="90" t="s">
        <v>192</v>
      </c>
      <c r="C23" s="40"/>
      <c r="D23" s="40"/>
      <c r="E23" s="40"/>
      <c r="F23" s="97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97"/>
      <c r="T23" s="99">
        <v>5.4</v>
      </c>
      <c r="U23" s="99">
        <v>6.2</v>
      </c>
      <c r="V23" s="99">
        <v>5.8</v>
      </c>
      <c r="W23" s="99">
        <v>6.5</v>
      </c>
      <c r="X23" s="99">
        <v>6.2</v>
      </c>
      <c r="Y23" s="99">
        <v>6.5</v>
      </c>
      <c r="Z23" s="99">
        <v>6.5</v>
      </c>
      <c r="AA23" s="99">
        <v>6.4</v>
      </c>
      <c r="AB23" s="31">
        <f t="shared" si="3"/>
        <v>49.5</v>
      </c>
      <c r="AC23" s="100"/>
      <c r="AD23" s="97"/>
      <c r="AE23" s="99">
        <v>5.4</v>
      </c>
      <c r="AF23" s="99">
        <v>7</v>
      </c>
      <c r="AG23" s="99">
        <v>7.4</v>
      </c>
      <c r="AH23" s="99">
        <v>7.4</v>
      </c>
      <c r="AI23" s="99">
        <v>6.4</v>
      </c>
      <c r="AJ23" s="99">
        <v>6.2</v>
      </c>
      <c r="AK23" s="99">
        <v>7.2</v>
      </c>
      <c r="AL23" s="99">
        <v>7.1</v>
      </c>
      <c r="AM23" s="31">
        <f t="shared" si="4"/>
        <v>54.100000000000009</v>
      </c>
      <c r="AN23" s="100"/>
      <c r="AO23" s="97"/>
      <c r="AP23" s="99">
        <v>6.5</v>
      </c>
      <c r="AQ23" s="99">
        <v>6</v>
      </c>
      <c r="AR23" s="99">
        <v>6.5</v>
      </c>
      <c r="AS23" s="99">
        <v>7</v>
      </c>
      <c r="AT23" s="99">
        <v>6</v>
      </c>
      <c r="AU23" s="99">
        <v>6</v>
      </c>
      <c r="AV23" s="99">
        <v>6.8</v>
      </c>
      <c r="AW23" s="99">
        <v>6</v>
      </c>
      <c r="AX23" s="31">
        <f t="shared" si="5"/>
        <v>50.8</v>
      </c>
      <c r="AY23" s="100"/>
      <c r="AZ23" s="97"/>
      <c r="BA23" s="121"/>
      <c r="BB23" s="46"/>
      <c r="BC23" s="46"/>
      <c r="BD23" s="46"/>
      <c r="BE23" s="46"/>
      <c r="BF23" s="46"/>
      <c r="BG23" s="97"/>
      <c r="BH23" s="107"/>
      <c r="BI23" s="297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05"/>
      <c r="BW23" s="107"/>
      <c r="BX23" s="107"/>
      <c r="BY23" s="107"/>
      <c r="BZ23" s="97"/>
      <c r="CA23" s="107"/>
      <c r="CB23" s="107"/>
      <c r="CC23" s="107"/>
      <c r="CD23" s="107"/>
      <c r="CE23" s="107"/>
      <c r="CF23" s="107"/>
      <c r="CG23" s="107"/>
      <c r="CH23" s="107"/>
      <c r="CI23" s="105"/>
      <c r="CJ23" s="107"/>
      <c r="CK23" s="107"/>
      <c r="CL23" s="107"/>
      <c r="CM23" s="105"/>
      <c r="CN23" s="121"/>
      <c r="CO23" s="46"/>
      <c r="CP23" s="46"/>
      <c r="CQ23" s="46"/>
      <c r="CR23" s="46"/>
      <c r="CS23" s="46"/>
      <c r="CT23" s="97"/>
    </row>
    <row r="24" spans="1:99" ht="15.6" x14ac:dyDescent="0.3">
      <c r="A24" s="108">
        <v>5</v>
      </c>
      <c r="B24" s="90" t="s">
        <v>200</v>
      </c>
      <c r="C24" s="40"/>
      <c r="D24" s="40"/>
      <c r="E24" s="40"/>
      <c r="F24" s="97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97"/>
      <c r="T24" s="99">
        <v>5.8</v>
      </c>
      <c r="U24" s="99">
        <v>6</v>
      </c>
      <c r="V24" s="99">
        <v>6</v>
      </c>
      <c r="W24" s="99">
        <v>6.4</v>
      </c>
      <c r="X24" s="99">
        <v>6.8</v>
      </c>
      <c r="Y24" s="99">
        <v>6.8</v>
      </c>
      <c r="Z24" s="99">
        <v>6.8</v>
      </c>
      <c r="AA24" s="99">
        <v>6.4</v>
      </c>
      <c r="AB24" s="31">
        <f t="shared" si="3"/>
        <v>51</v>
      </c>
      <c r="AC24" s="100"/>
      <c r="AD24" s="97"/>
      <c r="AE24" s="99">
        <v>5.4</v>
      </c>
      <c r="AF24" s="99">
        <v>6.2</v>
      </c>
      <c r="AG24" s="99">
        <v>6.4</v>
      </c>
      <c r="AH24" s="99">
        <v>6.2</v>
      </c>
      <c r="AI24" s="99">
        <v>6.6</v>
      </c>
      <c r="AJ24" s="99">
        <v>6.4</v>
      </c>
      <c r="AK24" s="99">
        <v>6.9</v>
      </c>
      <c r="AL24" s="99">
        <v>7</v>
      </c>
      <c r="AM24" s="31">
        <f t="shared" si="4"/>
        <v>51.099999999999994</v>
      </c>
      <c r="AN24" s="100"/>
      <c r="AO24" s="97"/>
      <c r="AP24" s="99">
        <v>6.8</v>
      </c>
      <c r="AQ24" s="99">
        <v>7</v>
      </c>
      <c r="AR24" s="99">
        <v>5.8</v>
      </c>
      <c r="AS24" s="99">
        <v>7</v>
      </c>
      <c r="AT24" s="99">
        <v>6.3</v>
      </c>
      <c r="AU24" s="99">
        <v>6.3</v>
      </c>
      <c r="AV24" s="99">
        <v>6.8</v>
      </c>
      <c r="AW24" s="99">
        <v>6.3</v>
      </c>
      <c r="AX24" s="31">
        <f t="shared" si="5"/>
        <v>52.29999999999999</v>
      </c>
      <c r="AY24" s="100"/>
      <c r="AZ24" s="97"/>
      <c r="BA24" s="121"/>
      <c r="BB24" s="46"/>
      <c r="BC24" s="46"/>
      <c r="BD24" s="46"/>
      <c r="BE24" s="46"/>
      <c r="BF24" s="46"/>
      <c r="BG24" s="97"/>
      <c r="BH24" s="107"/>
      <c r="BI24" s="297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05"/>
      <c r="BW24" s="107"/>
      <c r="BX24" s="107"/>
      <c r="BY24" s="107"/>
      <c r="BZ24" s="97"/>
      <c r="CA24" s="107"/>
      <c r="CB24" s="107"/>
      <c r="CC24" s="107"/>
      <c r="CD24" s="107"/>
      <c r="CE24" s="107"/>
      <c r="CF24" s="107"/>
      <c r="CG24" s="107"/>
      <c r="CH24" s="107"/>
      <c r="CI24" s="105"/>
      <c r="CJ24" s="107"/>
      <c r="CK24" s="107"/>
      <c r="CL24" s="107"/>
      <c r="CM24" s="105"/>
      <c r="CN24" s="121"/>
      <c r="CO24" s="46"/>
      <c r="CP24" s="46"/>
      <c r="CQ24" s="46"/>
      <c r="CR24" s="46"/>
      <c r="CS24" s="46"/>
      <c r="CT24" s="97"/>
    </row>
    <row r="25" spans="1:99" ht="15.6" x14ac:dyDescent="0.3">
      <c r="A25" s="108">
        <v>6</v>
      </c>
      <c r="B25" s="90" t="s">
        <v>246</v>
      </c>
      <c r="C25" s="40"/>
      <c r="D25" s="40"/>
      <c r="E25" s="40"/>
      <c r="F25" s="97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97"/>
      <c r="T25" s="99">
        <v>5</v>
      </c>
      <c r="U25" s="99">
        <v>5.4</v>
      </c>
      <c r="V25" s="99">
        <v>6.8</v>
      </c>
      <c r="W25" s="99">
        <v>6.8</v>
      </c>
      <c r="X25" s="99">
        <v>6</v>
      </c>
      <c r="Y25" s="99">
        <v>6</v>
      </c>
      <c r="Z25" s="99">
        <v>6.8</v>
      </c>
      <c r="AA25" s="99">
        <v>5.8</v>
      </c>
      <c r="AB25" s="31">
        <f t="shared" si="3"/>
        <v>48.599999999999994</v>
      </c>
      <c r="AC25" s="100"/>
      <c r="AD25" s="97"/>
      <c r="AE25" s="99">
        <v>4.9000000000000004</v>
      </c>
      <c r="AF25" s="99">
        <v>6.8</v>
      </c>
      <c r="AG25" s="99">
        <v>6.2</v>
      </c>
      <c r="AH25" s="99">
        <v>6.4</v>
      </c>
      <c r="AI25" s="99">
        <v>6.2</v>
      </c>
      <c r="AJ25" s="99">
        <v>6.2</v>
      </c>
      <c r="AK25" s="99">
        <v>6.6</v>
      </c>
      <c r="AL25" s="99">
        <v>6.4</v>
      </c>
      <c r="AM25" s="31">
        <f t="shared" si="4"/>
        <v>49.699999999999996</v>
      </c>
      <c r="AN25" s="100"/>
      <c r="AO25" s="97"/>
      <c r="AP25" s="99">
        <v>5</v>
      </c>
      <c r="AQ25" s="99">
        <v>6.5</v>
      </c>
      <c r="AR25" s="99">
        <v>6.8</v>
      </c>
      <c r="AS25" s="99">
        <v>6.8</v>
      </c>
      <c r="AT25" s="99">
        <v>6</v>
      </c>
      <c r="AU25" s="99">
        <v>6</v>
      </c>
      <c r="AV25" s="99">
        <v>6.5</v>
      </c>
      <c r="AW25" s="99">
        <v>6</v>
      </c>
      <c r="AX25" s="31">
        <f t="shared" si="5"/>
        <v>49.6</v>
      </c>
      <c r="AY25" s="100"/>
      <c r="AZ25" s="97"/>
      <c r="BA25" s="121"/>
      <c r="BB25" s="46"/>
      <c r="BC25" s="46"/>
      <c r="BD25" s="46"/>
      <c r="BE25" s="46"/>
      <c r="BF25" s="46"/>
      <c r="BG25" s="97"/>
      <c r="BH25" s="107"/>
      <c r="BI25" s="297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05"/>
      <c r="BW25" s="107"/>
      <c r="BX25" s="107"/>
      <c r="BY25" s="107"/>
      <c r="BZ25" s="97"/>
      <c r="CA25" s="107"/>
      <c r="CB25" s="107"/>
      <c r="CC25" s="107"/>
      <c r="CD25" s="107"/>
      <c r="CE25" s="107"/>
      <c r="CF25" s="107"/>
      <c r="CG25" s="107"/>
      <c r="CH25" s="107"/>
      <c r="CI25" s="105"/>
      <c r="CJ25" s="107"/>
      <c r="CK25" s="107"/>
      <c r="CL25" s="107"/>
      <c r="CM25" s="105"/>
      <c r="CN25" s="121"/>
      <c r="CO25" s="46"/>
      <c r="CP25" s="46"/>
      <c r="CQ25" s="46"/>
      <c r="CR25" s="46"/>
      <c r="CS25" s="46"/>
      <c r="CT25" s="117"/>
    </row>
    <row r="26" spans="1:99" ht="14.4" x14ac:dyDescent="0.3">
      <c r="A26" s="110" t="s">
        <v>273</v>
      </c>
      <c r="B26" s="90" t="s">
        <v>172</v>
      </c>
      <c r="C26" s="90" t="s">
        <v>223</v>
      </c>
      <c r="D26" s="90" t="s">
        <v>178</v>
      </c>
      <c r="E26" s="90" t="s">
        <v>193</v>
      </c>
      <c r="F26" s="113"/>
      <c r="G26" s="174">
        <v>5</v>
      </c>
      <c r="H26" s="174">
        <v>6</v>
      </c>
      <c r="I26" s="174">
        <v>5</v>
      </c>
      <c r="J26" s="174">
        <v>6.5</v>
      </c>
      <c r="K26" s="175">
        <f>(G26+H26+I26+J26)/4</f>
        <v>5.625</v>
      </c>
      <c r="L26" s="174">
        <v>6.5</v>
      </c>
      <c r="M26" s="174"/>
      <c r="N26" s="175">
        <f>L26-M26</f>
        <v>6.5</v>
      </c>
      <c r="O26" s="174">
        <v>6.5</v>
      </c>
      <c r="P26" s="174">
        <v>0</v>
      </c>
      <c r="Q26" s="175">
        <f>O26-P26</f>
        <v>6.5</v>
      </c>
      <c r="R26" s="129">
        <f>((K26*0.4)+(N26*0.4)+(Q26*0.2))</f>
        <v>6.1499999999999995</v>
      </c>
      <c r="S26" s="111"/>
      <c r="T26" s="116"/>
      <c r="U26" s="116"/>
      <c r="V26" s="116"/>
      <c r="W26" s="116"/>
      <c r="X26" s="116"/>
      <c r="Y26" s="116"/>
      <c r="Z26" s="481" t="s">
        <v>20</v>
      </c>
      <c r="AA26" s="481"/>
      <c r="AB26" s="112">
        <f>SUM(AB20:AB25)</f>
        <v>287</v>
      </c>
      <c r="AC26" s="112">
        <f>(AB26/6)/8</f>
        <v>5.979166666666667</v>
      </c>
      <c r="AD26" s="113"/>
      <c r="AE26" s="116"/>
      <c r="AF26" s="116"/>
      <c r="AG26" s="116"/>
      <c r="AH26" s="116"/>
      <c r="AI26" s="116"/>
      <c r="AJ26" s="116"/>
      <c r="AK26" s="481" t="s">
        <v>20</v>
      </c>
      <c r="AL26" s="481"/>
      <c r="AM26" s="112">
        <f>SUM(AM20:AM25)</f>
        <v>306.8</v>
      </c>
      <c r="AN26" s="112">
        <f>(AM26/6)/8</f>
        <v>6.3916666666666666</v>
      </c>
      <c r="AO26" s="113"/>
      <c r="AP26" s="116"/>
      <c r="AQ26" s="116"/>
      <c r="AR26" s="116"/>
      <c r="AS26" s="116"/>
      <c r="AT26" s="116"/>
      <c r="AU26" s="116"/>
      <c r="AV26" s="481" t="s">
        <v>20</v>
      </c>
      <c r="AW26" s="481"/>
      <c r="AX26" s="112">
        <f>SUM(AX20:AX25)</f>
        <v>295.5</v>
      </c>
      <c r="AY26" s="112">
        <f>(AX26/6)/8</f>
        <v>6.15625</v>
      </c>
      <c r="AZ26" s="113"/>
      <c r="BA26" s="120">
        <f>R26</f>
        <v>6.1499999999999995</v>
      </c>
      <c r="BB26" s="119">
        <f>AC26</f>
        <v>5.979166666666667</v>
      </c>
      <c r="BC26" s="119">
        <f>AN26</f>
        <v>6.3916666666666666</v>
      </c>
      <c r="BD26" s="119">
        <f>AY26</f>
        <v>6.15625</v>
      </c>
      <c r="BE26" s="205"/>
      <c r="BF26" s="207">
        <f>SUM((BA26*0.25)+(BB26*0.25)+(BC26*0.25)+(BD26*0.25))</f>
        <v>6.169270833333333</v>
      </c>
      <c r="BG26" s="117"/>
      <c r="BH26" s="114">
        <v>3</v>
      </c>
      <c r="BI26" s="299"/>
      <c r="BJ26" s="174">
        <v>6.2</v>
      </c>
      <c r="BK26" s="174">
        <v>6.8</v>
      </c>
      <c r="BL26" s="174">
        <v>6.2</v>
      </c>
      <c r="BM26" s="174">
        <v>6.4</v>
      </c>
      <c r="BN26" s="175">
        <f>(BJ26+BK26+BL26+BM26)/4</f>
        <v>6.4</v>
      </c>
      <c r="BO26" s="174">
        <v>6.3</v>
      </c>
      <c r="BP26" s="174"/>
      <c r="BQ26" s="175">
        <f>BO26-BP26</f>
        <v>6.3</v>
      </c>
      <c r="BR26" s="174">
        <v>7.2</v>
      </c>
      <c r="BS26" s="174">
        <v>0</v>
      </c>
      <c r="BT26" s="175">
        <f>BR26-BS26</f>
        <v>7.2</v>
      </c>
      <c r="BU26" s="129">
        <f>((BN26*0.4)+(BQ26*0.4)+(BT26*0.2))</f>
        <v>6.5200000000000005</v>
      </c>
      <c r="BV26" s="106"/>
      <c r="BW26" s="221">
        <v>7.42</v>
      </c>
      <c r="BX26" s="213">
        <v>0</v>
      </c>
      <c r="BY26" s="112">
        <f>BW26-BX26</f>
        <v>7.42</v>
      </c>
      <c r="BZ26" s="214"/>
      <c r="CA26" s="213">
        <v>5.2</v>
      </c>
      <c r="CB26" s="213">
        <v>5.4</v>
      </c>
      <c r="CC26" s="213">
        <v>6.4</v>
      </c>
      <c r="CD26" s="213">
        <v>4.2</v>
      </c>
      <c r="CE26" s="213">
        <v>2.5</v>
      </c>
      <c r="CF26" s="112">
        <f>SUM((CA26*0.2),(CB26*0.25),(CC26*0.2),(CD26*0.2),(CE26*0.15))</f>
        <v>4.8850000000000007</v>
      </c>
      <c r="CG26" s="213">
        <v>0</v>
      </c>
      <c r="CH26" s="112">
        <f>CF26-CG26</f>
        <v>4.8850000000000007</v>
      </c>
      <c r="CI26" s="106"/>
      <c r="CJ26" s="221">
        <v>6.3479999999999999</v>
      </c>
      <c r="CK26" s="213">
        <v>0</v>
      </c>
      <c r="CL26" s="112">
        <f>CJ26-CK26</f>
        <v>6.3479999999999999</v>
      </c>
      <c r="CM26" s="106"/>
      <c r="CN26" s="120">
        <f>BU26</f>
        <v>6.5200000000000005</v>
      </c>
      <c r="CO26" s="119">
        <f>BY26</f>
        <v>7.42</v>
      </c>
      <c r="CP26" s="119">
        <f>CH26</f>
        <v>4.8850000000000007</v>
      </c>
      <c r="CQ26" s="119">
        <f>CL26</f>
        <v>6.3479999999999999</v>
      </c>
      <c r="CR26" s="119"/>
      <c r="CS26" s="207">
        <f>SUM((CN26*0.25)+(CO26*0.25)+(CP26*0.25)+(CQ26*0.25))</f>
        <v>6.2932500000000005</v>
      </c>
      <c r="CT26" s="103"/>
      <c r="CU26" s="181">
        <f>SUM(CS26+BF26)/2</f>
        <v>6.2312604166666663</v>
      </c>
    </row>
    <row r="27" spans="1:99" ht="15.6" x14ac:dyDescent="0.3">
      <c r="A27" s="108">
        <v>1</v>
      </c>
      <c r="B27" s="90" t="s">
        <v>102</v>
      </c>
      <c r="C27" s="40"/>
      <c r="D27" s="40"/>
      <c r="E27" s="40"/>
      <c r="F27" s="97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97"/>
      <c r="T27" s="99">
        <v>4.8</v>
      </c>
      <c r="U27" s="99">
        <v>6</v>
      </c>
      <c r="V27" s="99">
        <v>7</v>
      </c>
      <c r="W27" s="99">
        <v>7.4</v>
      </c>
      <c r="X27" s="99">
        <v>7.4</v>
      </c>
      <c r="Y27" s="99">
        <v>7.6</v>
      </c>
      <c r="Z27" s="99">
        <v>8</v>
      </c>
      <c r="AA27" s="99">
        <v>6.8</v>
      </c>
      <c r="AB27" s="31">
        <f t="shared" ref="AB27:AB32" si="6">SUM(T27:AA27)</f>
        <v>55</v>
      </c>
      <c r="AC27" s="100"/>
      <c r="AD27" s="97"/>
      <c r="AE27" s="99">
        <v>3.9</v>
      </c>
      <c r="AF27" s="99">
        <v>6.4</v>
      </c>
      <c r="AG27" s="99">
        <v>7.4</v>
      </c>
      <c r="AH27" s="99">
        <v>6.4</v>
      </c>
      <c r="AI27" s="99">
        <v>6.5</v>
      </c>
      <c r="AJ27" s="99">
        <v>6.2</v>
      </c>
      <c r="AK27" s="99">
        <v>7.9</v>
      </c>
      <c r="AL27" s="99">
        <v>6.2</v>
      </c>
      <c r="AM27" s="31">
        <f>SUM(AE27:AL27)</f>
        <v>50.900000000000006</v>
      </c>
      <c r="AN27" s="100"/>
      <c r="AO27" s="97"/>
      <c r="AP27" s="99">
        <v>5.8</v>
      </c>
      <c r="AQ27" s="99">
        <v>6.5</v>
      </c>
      <c r="AR27" s="99">
        <v>6.8</v>
      </c>
      <c r="AS27" s="99">
        <v>7.5</v>
      </c>
      <c r="AT27" s="99">
        <v>6</v>
      </c>
      <c r="AU27" s="99">
        <v>4.7</v>
      </c>
      <c r="AV27" s="99">
        <v>6.5</v>
      </c>
      <c r="AW27" s="99">
        <v>6.5</v>
      </c>
      <c r="AX27" s="31">
        <f>SUM(AP27:AW27)</f>
        <v>50.300000000000004</v>
      </c>
      <c r="AY27" s="100"/>
      <c r="AZ27" s="97"/>
      <c r="BA27" s="121"/>
      <c r="BB27" s="46"/>
      <c r="BC27" s="46"/>
      <c r="BD27" s="46"/>
      <c r="BE27" s="46"/>
      <c r="BF27" s="46"/>
      <c r="BG27" s="103"/>
      <c r="BH27" s="107"/>
      <c r="BI27" s="297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05"/>
      <c r="BW27" s="101"/>
      <c r="BX27" s="101"/>
      <c r="BY27" s="101"/>
      <c r="BZ27" s="102"/>
      <c r="CA27" s="101"/>
      <c r="CB27" s="101"/>
      <c r="CC27" s="101"/>
      <c r="CD27" s="101"/>
      <c r="CE27" s="101"/>
      <c r="CF27" s="101"/>
      <c r="CG27" s="100"/>
      <c r="CH27" s="100"/>
      <c r="CI27" s="105"/>
      <c r="CJ27" s="101"/>
      <c r="CK27" s="101"/>
      <c r="CL27" s="101"/>
      <c r="CM27" s="105"/>
      <c r="CN27" s="121"/>
      <c r="CO27" s="46"/>
      <c r="CP27" s="46"/>
      <c r="CQ27" s="46"/>
      <c r="CR27" s="46"/>
      <c r="CS27" s="46"/>
      <c r="CT27" s="97"/>
    </row>
    <row r="28" spans="1:99" ht="15.6" x14ac:dyDescent="0.3">
      <c r="A28" s="108">
        <v>2</v>
      </c>
      <c r="B28" s="90" t="s">
        <v>113</v>
      </c>
      <c r="C28" s="40"/>
      <c r="D28" s="40"/>
      <c r="E28" s="40"/>
      <c r="F28" s="97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97"/>
      <c r="T28" s="99">
        <v>4.5</v>
      </c>
      <c r="U28" s="99">
        <v>5</v>
      </c>
      <c r="V28" s="99">
        <v>5.5</v>
      </c>
      <c r="W28" s="99">
        <v>6.5</v>
      </c>
      <c r="X28" s="99">
        <v>6</v>
      </c>
      <c r="Y28" s="99">
        <v>5</v>
      </c>
      <c r="Z28" s="99">
        <v>6.5</v>
      </c>
      <c r="AA28" s="99">
        <v>6.2</v>
      </c>
      <c r="AB28" s="31">
        <f t="shared" si="6"/>
        <v>45.2</v>
      </c>
      <c r="AC28" s="100"/>
      <c r="AD28" s="97"/>
      <c r="AE28" s="99">
        <v>3.3</v>
      </c>
      <c r="AF28" s="99">
        <v>6.5</v>
      </c>
      <c r="AG28" s="99">
        <v>7</v>
      </c>
      <c r="AH28" s="99">
        <v>6.9</v>
      </c>
      <c r="AI28" s="99">
        <v>7</v>
      </c>
      <c r="AJ28" s="99">
        <v>6.1</v>
      </c>
      <c r="AK28" s="99">
        <v>6.6</v>
      </c>
      <c r="AL28" s="99">
        <v>6.6</v>
      </c>
      <c r="AM28" s="31">
        <f t="shared" ref="AM28:AM32" si="7">SUM(AE28:AL28)</f>
        <v>50.000000000000007</v>
      </c>
      <c r="AN28" s="100"/>
      <c r="AO28" s="97"/>
      <c r="AP28" s="99">
        <v>5.8</v>
      </c>
      <c r="AQ28" s="99">
        <v>6.5</v>
      </c>
      <c r="AR28" s="99">
        <v>6</v>
      </c>
      <c r="AS28" s="99">
        <v>5</v>
      </c>
      <c r="AT28" s="99">
        <v>5</v>
      </c>
      <c r="AU28" s="99">
        <v>5</v>
      </c>
      <c r="AV28" s="99">
        <v>6.8</v>
      </c>
      <c r="AW28" s="99">
        <v>6.5</v>
      </c>
      <c r="AX28" s="31">
        <f t="shared" ref="AX28:AX32" si="8">SUM(AP28:AW28)</f>
        <v>46.599999999999994</v>
      </c>
      <c r="AY28" s="100"/>
      <c r="AZ28" s="97"/>
      <c r="BA28" s="121"/>
      <c r="BB28" s="46"/>
      <c r="BC28" s="46"/>
      <c r="BD28" s="46"/>
      <c r="BE28" s="46"/>
      <c r="BF28" s="46"/>
      <c r="BG28" s="97"/>
      <c r="BH28" s="107"/>
      <c r="BI28" s="297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05"/>
      <c r="BW28" s="107"/>
      <c r="BX28" s="107"/>
      <c r="BY28" s="107"/>
      <c r="BZ28" s="97"/>
      <c r="CA28" s="107"/>
      <c r="CB28" s="107"/>
      <c r="CC28" s="107"/>
      <c r="CD28" s="107"/>
      <c r="CE28" s="107"/>
      <c r="CF28" s="107"/>
      <c r="CG28" s="107"/>
      <c r="CH28" s="107"/>
      <c r="CI28" s="105"/>
      <c r="CJ28" s="107"/>
      <c r="CK28" s="107"/>
      <c r="CL28" s="107"/>
      <c r="CM28" s="105"/>
      <c r="CN28" s="121"/>
      <c r="CO28" s="46"/>
      <c r="CP28" s="46"/>
      <c r="CQ28" s="46"/>
      <c r="CR28" s="46"/>
      <c r="CS28" s="46"/>
      <c r="CT28" s="97"/>
    </row>
    <row r="29" spans="1:99" ht="15.6" x14ac:dyDescent="0.3">
      <c r="A29" s="108">
        <v>3</v>
      </c>
      <c r="B29" s="90" t="s">
        <v>112</v>
      </c>
      <c r="C29" s="40"/>
      <c r="D29" s="40"/>
      <c r="E29" s="40"/>
      <c r="F29" s="97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97"/>
      <c r="T29" s="99">
        <v>5</v>
      </c>
      <c r="U29" s="99">
        <v>7</v>
      </c>
      <c r="V29" s="99">
        <v>7.5</v>
      </c>
      <c r="W29" s="99">
        <v>7</v>
      </c>
      <c r="X29" s="99">
        <v>7.5</v>
      </c>
      <c r="Y29" s="99">
        <v>7.5</v>
      </c>
      <c r="Z29" s="99">
        <v>7.5</v>
      </c>
      <c r="AA29" s="99">
        <v>6.2</v>
      </c>
      <c r="AB29" s="31">
        <f t="shared" si="6"/>
        <v>55.2</v>
      </c>
      <c r="AC29" s="100"/>
      <c r="AD29" s="97"/>
      <c r="AE29" s="99">
        <v>5.2</v>
      </c>
      <c r="AF29" s="99">
        <v>7.6</v>
      </c>
      <c r="AG29" s="99">
        <v>6.5</v>
      </c>
      <c r="AH29" s="99">
        <v>7</v>
      </c>
      <c r="AI29" s="99">
        <v>7.2</v>
      </c>
      <c r="AJ29" s="99">
        <v>7.6</v>
      </c>
      <c r="AK29" s="99">
        <v>6.8</v>
      </c>
      <c r="AL29" s="99">
        <v>7.2</v>
      </c>
      <c r="AM29" s="31">
        <f t="shared" si="7"/>
        <v>55.1</v>
      </c>
      <c r="AN29" s="100"/>
      <c r="AO29" s="97"/>
      <c r="AP29" s="99">
        <v>6</v>
      </c>
      <c r="AQ29" s="99">
        <v>6.5</v>
      </c>
      <c r="AR29" s="99">
        <v>5.5</v>
      </c>
      <c r="AS29" s="99">
        <v>7.5</v>
      </c>
      <c r="AT29" s="99">
        <v>7</v>
      </c>
      <c r="AU29" s="99">
        <v>7</v>
      </c>
      <c r="AV29" s="99">
        <v>7.5</v>
      </c>
      <c r="AW29" s="99">
        <v>6.8</v>
      </c>
      <c r="AX29" s="31">
        <f t="shared" si="8"/>
        <v>53.8</v>
      </c>
      <c r="AY29" s="100"/>
      <c r="AZ29" s="97"/>
      <c r="BA29" s="121"/>
      <c r="BB29" s="46"/>
      <c r="BC29" s="46"/>
      <c r="BD29" s="46"/>
      <c r="BE29" s="46"/>
      <c r="BF29" s="46"/>
      <c r="BG29" s="97"/>
      <c r="BH29" s="107"/>
      <c r="BI29" s="297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05"/>
      <c r="BW29" s="107"/>
      <c r="BX29" s="107"/>
      <c r="BY29" s="107"/>
      <c r="BZ29" s="97"/>
      <c r="CA29" s="107"/>
      <c r="CB29" s="107"/>
      <c r="CC29" s="107"/>
      <c r="CD29" s="107"/>
      <c r="CE29" s="107"/>
      <c r="CF29" s="107"/>
      <c r="CG29" s="107"/>
      <c r="CH29" s="107"/>
      <c r="CI29" s="105"/>
      <c r="CJ29" s="107"/>
      <c r="CK29" s="107"/>
      <c r="CL29" s="107"/>
      <c r="CM29" s="105"/>
      <c r="CN29" s="121"/>
      <c r="CO29" s="46"/>
      <c r="CP29" s="46"/>
      <c r="CQ29" s="46"/>
      <c r="CR29" s="46"/>
      <c r="CS29" s="46"/>
      <c r="CT29" s="97"/>
    </row>
    <row r="30" spans="1:99" ht="15.6" x14ac:dyDescent="0.3">
      <c r="A30" s="108">
        <v>4</v>
      </c>
      <c r="B30" s="90" t="s">
        <v>121</v>
      </c>
      <c r="C30" s="40"/>
      <c r="D30" s="40"/>
      <c r="E30" s="40"/>
      <c r="F30" s="97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97"/>
      <c r="T30" s="99">
        <v>5</v>
      </c>
      <c r="U30" s="99">
        <v>5.8</v>
      </c>
      <c r="V30" s="99">
        <v>6</v>
      </c>
      <c r="W30" s="99">
        <v>6.2</v>
      </c>
      <c r="X30" s="99">
        <v>6</v>
      </c>
      <c r="Y30" s="99">
        <v>6</v>
      </c>
      <c r="Z30" s="99">
        <v>5.2</v>
      </c>
      <c r="AA30" s="99">
        <v>5</v>
      </c>
      <c r="AB30" s="31">
        <f t="shared" si="6"/>
        <v>45.2</v>
      </c>
      <c r="AC30" s="100"/>
      <c r="AD30" s="97"/>
      <c r="AE30" s="99">
        <v>4.2</v>
      </c>
      <c r="AF30" s="99">
        <v>5.9</v>
      </c>
      <c r="AG30" s="99">
        <v>5.2</v>
      </c>
      <c r="AH30" s="99">
        <v>6.4</v>
      </c>
      <c r="AI30" s="99">
        <v>5.9</v>
      </c>
      <c r="AJ30" s="99">
        <v>5.9</v>
      </c>
      <c r="AK30" s="99">
        <v>6</v>
      </c>
      <c r="AL30" s="99">
        <v>6.2</v>
      </c>
      <c r="AM30" s="31">
        <f t="shared" si="7"/>
        <v>45.7</v>
      </c>
      <c r="AN30" s="100"/>
      <c r="AO30" s="97"/>
      <c r="AP30" s="99">
        <v>6</v>
      </c>
      <c r="AQ30" s="99">
        <v>5.3</v>
      </c>
      <c r="AR30" s="99">
        <v>5.8</v>
      </c>
      <c r="AS30" s="99">
        <v>5.5</v>
      </c>
      <c r="AT30" s="99">
        <v>6</v>
      </c>
      <c r="AU30" s="99">
        <v>6</v>
      </c>
      <c r="AV30" s="99">
        <v>6</v>
      </c>
      <c r="AW30" s="99">
        <v>6</v>
      </c>
      <c r="AX30" s="31">
        <f t="shared" si="8"/>
        <v>46.6</v>
      </c>
      <c r="AY30" s="100"/>
      <c r="AZ30" s="97"/>
      <c r="BA30" s="121"/>
      <c r="BB30" s="46"/>
      <c r="BC30" s="46"/>
      <c r="BD30" s="46"/>
      <c r="BE30" s="46"/>
      <c r="BF30" s="46"/>
      <c r="BG30" s="97"/>
      <c r="BH30" s="107"/>
      <c r="BI30" s="297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05"/>
      <c r="BW30" s="107"/>
      <c r="BX30" s="107"/>
      <c r="BY30" s="107"/>
      <c r="BZ30" s="97"/>
      <c r="CA30" s="107"/>
      <c r="CB30" s="107"/>
      <c r="CC30" s="107"/>
      <c r="CD30" s="107"/>
      <c r="CE30" s="107"/>
      <c r="CF30" s="107"/>
      <c r="CG30" s="107"/>
      <c r="CH30" s="107"/>
      <c r="CI30" s="105"/>
      <c r="CJ30" s="107"/>
      <c r="CK30" s="107"/>
      <c r="CL30" s="107"/>
      <c r="CM30" s="105"/>
      <c r="CN30" s="121"/>
      <c r="CO30" s="46"/>
      <c r="CP30" s="46"/>
      <c r="CQ30" s="46"/>
      <c r="CR30" s="46"/>
      <c r="CS30" s="46"/>
      <c r="CT30" s="97"/>
    </row>
    <row r="31" spans="1:99" ht="15.6" x14ac:dyDescent="0.3">
      <c r="A31" s="108">
        <v>5</v>
      </c>
      <c r="B31" s="90" t="s">
        <v>124</v>
      </c>
      <c r="C31" s="40"/>
      <c r="D31" s="40"/>
      <c r="E31" s="40"/>
      <c r="F31" s="97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97"/>
      <c r="T31" s="99">
        <v>3.8</v>
      </c>
      <c r="U31" s="99">
        <v>5</v>
      </c>
      <c r="V31" s="99">
        <v>6</v>
      </c>
      <c r="W31" s="99">
        <v>6.2</v>
      </c>
      <c r="X31" s="99">
        <v>5.8</v>
      </c>
      <c r="Y31" s="99">
        <v>5.8</v>
      </c>
      <c r="Z31" s="99">
        <v>5.8</v>
      </c>
      <c r="AA31" s="99">
        <v>4.5</v>
      </c>
      <c r="AB31" s="31">
        <f t="shared" si="6"/>
        <v>42.9</v>
      </c>
      <c r="AC31" s="100"/>
      <c r="AD31" s="97"/>
      <c r="AE31" s="99">
        <v>3.9</v>
      </c>
      <c r="AF31" s="99">
        <v>3.2</v>
      </c>
      <c r="AG31" s="99">
        <v>6.6</v>
      </c>
      <c r="AH31" s="99">
        <v>6.2</v>
      </c>
      <c r="AI31" s="99">
        <v>5.6</v>
      </c>
      <c r="AJ31" s="99">
        <v>5.8</v>
      </c>
      <c r="AK31" s="99">
        <v>5.9</v>
      </c>
      <c r="AL31" s="99">
        <v>5.4</v>
      </c>
      <c r="AM31" s="31">
        <f t="shared" si="7"/>
        <v>42.6</v>
      </c>
      <c r="AN31" s="100"/>
      <c r="AO31" s="97"/>
      <c r="AP31" s="99">
        <v>5.8</v>
      </c>
      <c r="AQ31" s="99">
        <v>5.5</v>
      </c>
      <c r="AR31" s="99">
        <v>5.8</v>
      </c>
      <c r="AS31" s="99">
        <v>6</v>
      </c>
      <c r="AT31" s="99">
        <v>6</v>
      </c>
      <c r="AU31" s="99">
        <v>6</v>
      </c>
      <c r="AV31" s="99">
        <v>6.5</v>
      </c>
      <c r="AW31" s="99">
        <v>5.8</v>
      </c>
      <c r="AX31" s="31">
        <f t="shared" si="8"/>
        <v>47.4</v>
      </c>
      <c r="AY31" s="100"/>
      <c r="AZ31" s="97"/>
      <c r="BA31" s="121"/>
      <c r="BB31" s="46"/>
      <c r="BC31" s="46"/>
      <c r="BD31" s="46"/>
      <c r="BE31" s="46"/>
      <c r="BF31" s="46"/>
      <c r="BG31" s="97"/>
      <c r="BH31" s="107"/>
      <c r="BI31" s="297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05"/>
      <c r="BW31" s="107"/>
      <c r="BX31" s="107"/>
      <c r="BY31" s="107"/>
      <c r="BZ31" s="97"/>
      <c r="CA31" s="107"/>
      <c r="CB31" s="107"/>
      <c r="CC31" s="107"/>
      <c r="CD31" s="107"/>
      <c r="CE31" s="107"/>
      <c r="CF31" s="107"/>
      <c r="CG31" s="107"/>
      <c r="CH31" s="107"/>
      <c r="CI31" s="105"/>
      <c r="CJ31" s="107"/>
      <c r="CK31" s="107"/>
      <c r="CL31" s="107"/>
      <c r="CM31" s="105"/>
      <c r="CN31" s="121"/>
      <c r="CO31" s="46"/>
      <c r="CP31" s="46"/>
      <c r="CQ31" s="46"/>
      <c r="CR31" s="46"/>
      <c r="CS31" s="46"/>
      <c r="CT31" s="97"/>
    </row>
    <row r="32" spans="1:99" ht="15.6" x14ac:dyDescent="0.3">
      <c r="A32" s="108">
        <v>6</v>
      </c>
      <c r="B32" s="90" t="s">
        <v>125</v>
      </c>
      <c r="C32" s="40"/>
      <c r="D32" s="40"/>
      <c r="E32" s="40"/>
      <c r="F32" s="97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97"/>
      <c r="T32" s="99">
        <v>3.5</v>
      </c>
      <c r="U32" s="99">
        <v>5.6</v>
      </c>
      <c r="V32" s="99">
        <v>6.5</v>
      </c>
      <c r="W32" s="99">
        <v>6.5</v>
      </c>
      <c r="X32" s="99">
        <v>5.8</v>
      </c>
      <c r="Y32" s="99">
        <v>5.8</v>
      </c>
      <c r="Z32" s="99">
        <v>6.2</v>
      </c>
      <c r="AA32" s="99">
        <v>5.4</v>
      </c>
      <c r="AB32" s="31">
        <f t="shared" si="6"/>
        <v>45.300000000000004</v>
      </c>
      <c r="AC32" s="100"/>
      <c r="AD32" s="97"/>
      <c r="AE32" s="99">
        <v>3.2</v>
      </c>
      <c r="AF32" s="99">
        <v>5.9</v>
      </c>
      <c r="AG32" s="99">
        <v>6.8</v>
      </c>
      <c r="AH32" s="99">
        <v>6.6</v>
      </c>
      <c r="AI32" s="99">
        <v>6.4</v>
      </c>
      <c r="AJ32" s="99">
        <v>7.2</v>
      </c>
      <c r="AK32" s="99">
        <v>6.8</v>
      </c>
      <c r="AL32" s="99">
        <v>5.6</v>
      </c>
      <c r="AM32" s="31">
        <f t="shared" si="7"/>
        <v>48.5</v>
      </c>
      <c r="AN32" s="100"/>
      <c r="AO32" s="97"/>
      <c r="AP32" s="99">
        <v>5</v>
      </c>
      <c r="AQ32" s="99">
        <v>5.8</v>
      </c>
      <c r="AR32" s="99">
        <v>6.8</v>
      </c>
      <c r="AS32" s="99">
        <v>5.5</v>
      </c>
      <c r="AT32" s="99">
        <v>6</v>
      </c>
      <c r="AU32" s="99">
        <v>5.8</v>
      </c>
      <c r="AV32" s="99">
        <v>6</v>
      </c>
      <c r="AW32" s="99">
        <v>5.8</v>
      </c>
      <c r="AX32" s="31">
        <f t="shared" si="8"/>
        <v>46.699999999999996</v>
      </c>
      <c r="AY32" s="100"/>
      <c r="AZ32" s="97"/>
      <c r="BA32" s="121"/>
      <c r="BB32" s="46"/>
      <c r="BC32" s="46"/>
      <c r="BD32" s="46"/>
      <c r="BE32" s="46"/>
      <c r="BF32" s="46"/>
      <c r="BG32" s="97"/>
      <c r="BH32" s="107"/>
      <c r="BI32" s="297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05"/>
      <c r="BW32" s="107"/>
      <c r="BX32" s="107"/>
      <c r="BY32" s="107"/>
      <c r="BZ32" s="97"/>
      <c r="CA32" s="107"/>
      <c r="CB32" s="107"/>
      <c r="CC32" s="107"/>
      <c r="CD32" s="107"/>
      <c r="CE32" s="107"/>
      <c r="CF32" s="107"/>
      <c r="CG32" s="107"/>
      <c r="CH32" s="107"/>
      <c r="CI32" s="105"/>
      <c r="CJ32" s="107"/>
      <c r="CK32" s="107"/>
      <c r="CL32" s="107"/>
      <c r="CM32" s="105"/>
      <c r="CN32" s="121"/>
      <c r="CO32" s="46"/>
      <c r="CP32" s="46"/>
      <c r="CQ32" s="46"/>
      <c r="CR32" s="46"/>
      <c r="CS32" s="46"/>
      <c r="CT32" s="117"/>
    </row>
    <row r="33" spans="1:99" ht="14.4" x14ac:dyDescent="0.3">
      <c r="A33" s="110"/>
      <c r="B33" s="138"/>
      <c r="C33" s="90" t="s">
        <v>208</v>
      </c>
      <c r="D33" s="90" t="s">
        <v>209</v>
      </c>
      <c r="E33" s="90" t="s">
        <v>103</v>
      </c>
      <c r="F33" s="113"/>
      <c r="G33" s="174">
        <v>6.5</v>
      </c>
      <c r="H33" s="174">
        <v>6</v>
      </c>
      <c r="I33" s="174">
        <v>6.6</v>
      </c>
      <c r="J33" s="174">
        <v>6</v>
      </c>
      <c r="K33" s="175">
        <f>(G33+H33+I33+J33)/4</f>
        <v>6.2750000000000004</v>
      </c>
      <c r="L33" s="174">
        <v>6.5</v>
      </c>
      <c r="M33" s="174"/>
      <c r="N33" s="175">
        <f>L33-M33</f>
        <v>6.5</v>
      </c>
      <c r="O33" s="174">
        <v>7.5</v>
      </c>
      <c r="P33" s="174">
        <v>0</v>
      </c>
      <c r="Q33" s="175">
        <f>O33-P33</f>
        <v>7.5</v>
      </c>
      <c r="R33" s="129">
        <f>((K33*0.4)+(N33*0.4)+(Q33*0.2))</f>
        <v>6.61</v>
      </c>
      <c r="S33" s="111"/>
      <c r="T33" s="116"/>
      <c r="U33" s="116"/>
      <c r="V33" s="116"/>
      <c r="W33" s="116"/>
      <c r="X33" s="116"/>
      <c r="Y33" s="116"/>
      <c r="Z33" s="481" t="s">
        <v>20</v>
      </c>
      <c r="AA33" s="481"/>
      <c r="AB33" s="112">
        <f>SUM(AB27:AB32)</f>
        <v>288.8</v>
      </c>
      <c r="AC33" s="112">
        <f>(AB33/6)/8</f>
        <v>6.0166666666666666</v>
      </c>
      <c r="AD33" s="113"/>
      <c r="AE33" s="116"/>
      <c r="AF33" s="116"/>
      <c r="AG33" s="116"/>
      <c r="AH33" s="116"/>
      <c r="AI33" s="116"/>
      <c r="AJ33" s="116"/>
      <c r="AK33" s="481" t="s">
        <v>20</v>
      </c>
      <c r="AL33" s="481"/>
      <c r="AM33" s="112">
        <f>SUM(AM27:AM32)</f>
        <v>292.79999999999995</v>
      </c>
      <c r="AN33" s="112">
        <f>(AM33/6)/8</f>
        <v>6.0999999999999988</v>
      </c>
      <c r="AO33" s="113"/>
      <c r="AP33" s="116"/>
      <c r="AQ33" s="116"/>
      <c r="AR33" s="116"/>
      <c r="AS33" s="116"/>
      <c r="AT33" s="116"/>
      <c r="AU33" s="116"/>
      <c r="AV33" s="481" t="s">
        <v>20</v>
      </c>
      <c r="AW33" s="481"/>
      <c r="AX33" s="112">
        <f>SUM(AX27:AX32)</f>
        <v>291.39999999999998</v>
      </c>
      <c r="AY33" s="112">
        <f>(AX33/6)/8</f>
        <v>6.0708333333333329</v>
      </c>
      <c r="AZ33" s="113"/>
      <c r="BA33" s="120">
        <f>R33</f>
        <v>6.61</v>
      </c>
      <c r="BB33" s="119">
        <f>AC33</f>
        <v>6.0166666666666666</v>
      </c>
      <c r="BC33" s="119">
        <f>AN33</f>
        <v>6.0999999999999988</v>
      </c>
      <c r="BD33" s="119">
        <f>AY33</f>
        <v>6.0708333333333329</v>
      </c>
      <c r="BE33" s="205"/>
      <c r="BF33" s="207">
        <f>SUM((BA33*0.25)+(BB33*0.25)+(BC33*0.25)+(BD33*0.25))</f>
        <v>6.1993749999999999</v>
      </c>
      <c r="BG33" s="117"/>
      <c r="BH33" s="114">
        <v>2</v>
      </c>
      <c r="BI33" s="299"/>
      <c r="BJ33" s="174">
        <v>0</v>
      </c>
      <c r="BK33" s="174">
        <v>0</v>
      </c>
      <c r="BL33" s="174">
        <v>0</v>
      </c>
      <c r="BM33" s="174">
        <v>0</v>
      </c>
      <c r="BN33" s="175">
        <f>(BJ33+BK33+BL33+BM33)/4</f>
        <v>0</v>
      </c>
      <c r="BO33" s="174">
        <v>0</v>
      </c>
      <c r="BP33" s="174"/>
      <c r="BQ33" s="175">
        <f>BO33-BP33</f>
        <v>0</v>
      </c>
      <c r="BR33" s="174">
        <v>0</v>
      </c>
      <c r="BS33" s="174">
        <v>0</v>
      </c>
      <c r="BT33" s="175">
        <f>BR33-BS33</f>
        <v>0</v>
      </c>
      <c r="BU33" s="129">
        <f>((BN33*0.4)+(BQ33*0.4)+(BT33*0.2))</f>
        <v>0</v>
      </c>
      <c r="BV33" s="106"/>
      <c r="BW33" s="221">
        <v>0</v>
      </c>
      <c r="BX33" s="213"/>
      <c r="BY33" s="112">
        <f>BW33-BX33</f>
        <v>0</v>
      </c>
      <c r="BZ33" s="214"/>
      <c r="CA33" s="213">
        <v>0</v>
      </c>
      <c r="CB33" s="213">
        <v>0</v>
      </c>
      <c r="CC33" s="213">
        <v>0</v>
      </c>
      <c r="CD33" s="213">
        <v>0</v>
      </c>
      <c r="CE33" s="213">
        <v>0</v>
      </c>
      <c r="CF33" s="112">
        <f>SUM((CA33*0.2),(CB33*0.25),(CC33*0.2),(CD33*0.2),(CE33*0.15))</f>
        <v>0</v>
      </c>
      <c r="CG33" s="213"/>
      <c r="CH33" s="216">
        <f>CF33-CG33</f>
        <v>0</v>
      </c>
      <c r="CI33" s="106"/>
      <c r="CJ33" s="221">
        <v>0</v>
      </c>
      <c r="CK33" s="213"/>
      <c r="CL33" s="112">
        <f>CJ33-CK33</f>
        <v>0</v>
      </c>
      <c r="CM33" s="106"/>
      <c r="CN33" s="120">
        <f>BU33</f>
        <v>0</v>
      </c>
      <c r="CO33" s="119">
        <f>BY33</f>
        <v>0</v>
      </c>
      <c r="CP33" s="119">
        <f>CH33</f>
        <v>0</v>
      </c>
      <c r="CQ33" s="119">
        <f>CL32</f>
        <v>0</v>
      </c>
      <c r="CR33" s="119"/>
      <c r="CS33" s="207">
        <f>SUM((CN33*0.25)+(CO33*0.25)+(CP33*0.25)+(CQ33*0.25))</f>
        <v>0</v>
      </c>
      <c r="CT33" s="103"/>
      <c r="CU33" s="463" t="s">
        <v>296</v>
      </c>
    </row>
    <row r="34" spans="1:99" ht="14.4" x14ac:dyDescent="0.3"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</row>
    <row r="35" spans="1:99" ht="14.4" x14ac:dyDescent="0.3"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</row>
    <row r="36" spans="1:99" ht="14.4" x14ac:dyDescent="0.3"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</row>
    <row r="37" spans="1:99" ht="14.4" x14ac:dyDescent="0.3"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</row>
    <row r="38" spans="1:99" ht="14.4" x14ac:dyDescent="0.3"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</row>
    <row r="39" spans="1:99" ht="14.4" x14ac:dyDescent="0.3"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</row>
    <row r="40" spans="1:99" ht="14.4" x14ac:dyDescent="0.3"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</row>
    <row r="41" spans="1:99" ht="14.4" x14ac:dyDescent="0.3"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</row>
    <row r="42" spans="1:99" ht="14.4" x14ac:dyDescent="0.3"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</row>
    <row r="43" spans="1:99" ht="14.4" x14ac:dyDescent="0.3"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</row>
    <row r="44" spans="1:99" ht="14.4" x14ac:dyDescent="0.3"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</row>
    <row r="45" spans="1:99" ht="14.4" x14ac:dyDescent="0.3"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</row>
    <row r="46" spans="1:99" ht="14.4" x14ac:dyDescent="0.3"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</row>
    <row r="47" spans="1:99" ht="14.4" x14ac:dyDescent="0.3"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</row>
    <row r="48" spans="1:99" ht="14.4" x14ac:dyDescent="0.3"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</row>
    <row r="49" spans="74:91" ht="14.4" x14ac:dyDescent="0.3"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</row>
    <row r="50" spans="74:91" ht="14.4" x14ac:dyDescent="0.3"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</row>
    <row r="51" spans="74:91" ht="14.4" x14ac:dyDescent="0.3"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</row>
    <row r="52" spans="74:91" ht="14.4" x14ac:dyDescent="0.3"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</row>
    <row r="53" spans="74:91" ht="14.4" x14ac:dyDescent="0.3"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</row>
    <row r="54" spans="74:91" ht="14.4" x14ac:dyDescent="0.3"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</row>
    <row r="55" spans="74:91" ht="14.4" x14ac:dyDescent="0.3"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</row>
    <row r="56" spans="74:91" ht="14.4" x14ac:dyDescent="0.3"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</row>
    <row r="57" spans="74:91" ht="14.4" x14ac:dyDescent="0.3"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</row>
  </sheetData>
  <mergeCells count="11">
    <mergeCell ref="AV19:AW19"/>
    <mergeCell ref="Z19:AA19"/>
    <mergeCell ref="AK19:AL19"/>
    <mergeCell ref="A3:B3"/>
    <mergeCell ref="CA11:CC11"/>
    <mergeCell ref="Z33:AA33"/>
    <mergeCell ref="AK33:AL33"/>
    <mergeCell ref="AV33:AW33"/>
    <mergeCell ref="Z26:AA26"/>
    <mergeCell ref="AK26:AL26"/>
    <mergeCell ref="AV26:AW26"/>
  </mergeCells>
  <pageMargins left="0.23622047244094491" right="0.23622047244094491" top="0.74803149606299213" bottom="0.74803149606299213" header="0.31496062992125984" footer="0.31496062992125984"/>
  <pageSetup paperSize="9" scale="50" fitToHeight="0" orientation="portrait" r:id="rId1"/>
  <headerFooter>
    <oddFooter>&amp;C&amp;A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86B96-D20F-4FE5-9D7C-387C839643EB}">
  <dimension ref="A1:U36"/>
  <sheetViews>
    <sheetView zoomScale="110" zoomScaleNormal="110" workbookViewId="0">
      <selection activeCell="N5" sqref="N5"/>
    </sheetView>
  </sheetViews>
  <sheetFormatPr defaultColWidth="8.88671875" defaultRowHeight="14.4" x14ac:dyDescent="0.3"/>
  <cols>
    <col min="1" max="1" width="8.88671875" style="264"/>
    <col min="2" max="2" width="28.5546875" style="264" customWidth="1"/>
    <col min="3" max="3" width="24" style="264" bestFit="1" customWidth="1"/>
    <col min="4" max="4" width="2.5546875" style="264" customWidth="1"/>
    <col min="5" max="11" width="8.88671875" style="264" customWidth="1"/>
    <col min="12" max="12" width="7.5546875" style="264" customWidth="1"/>
    <col min="13" max="15" width="8.88671875" style="264" customWidth="1"/>
    <col min="16" max="16" width="7" style="264" customWidth="1"/>
    <col min="17" max="17" width="8.5546875" style="264" customWidth="1"/>
    <col min="18" max="18" width="9.5546875" style="264" customWidth="1"/>
    <col min="19" max="19" width="9.88671875" style="264" customWidth="1"/>
    <col min="20" max="16384" width="8.88671875" style="264"/>
  </cols>
  <sheetData>
    <row r="1" spans="1:21" ht="15.6" x14ac:dyDescent="0.3">
      <c r="A1" s="276" t="str">
        <f>'Comp Detail'!A1</f>
        <v>Australian National Vaulting Championships 2024</v>
      </c>
      <c r="B1" s="276"/>
      <c r="C1" s="89"/>
      <c r="M1" s="483"/>
      <c r="N1" s="483"/>
      <c r="O1" s="483"/>
    </row>
    <row r="2" spans="1:21" ht="15.6" x14ac:dyDescent="0.3">
      <c r="A2" s="276"/>
      <c r="B2" s="276"/>
      <c r="C2" s="89"/>
      <c r="M2" s="483"/>
      <c r="N2" s="483"/>
      <c r="O2" s="483"/>
    </row>
    <row r="3" spans="1:21" ht="15.6" x14ac:dyDescent="0.3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6" x14ac:dyDescent="0.3">
      <c r="A4" s="276"/>
      <c r="B4" s="275"/>
      <c r="C4" s="274"/>
      <c r="M4" s="274"/>
      <c r="N4" s="274"/>
      <c r="O4" s="274"/>
    </row>
    <row r="5" spans="1:21" ht="15.6" x14ac:dyDescent="0.3">
      <c r="A5" s="273" t="s">
        <v>267</v>
      </c>
      <c r="B5" s="271"/>
      <c r="C5" s="270"/>
      <c r="D5" s="223"/>
      <c r="E5" s="271" t="s">
        <v>47</v>
      </c>
      <c r="F5" s="90" t="s">
        <v>294</v>
      </c>
      <c r="H5" s="271"/>
      <c r="I5" s="223"/>
      <c r="J5" s="223"/>
      <c r="K5" s="223"/>
      <c r="L5" s="223"/>
      <c r="M5" s="224" t="s">
        <v>46</v>
      </c>
      <c r="N5" s="90" t="s">
        <v>292</v>
      </c>
      <c r="O5" s="223"/>
      <c r="P5" s="223"/>
      <c r="Q5" s="223"/>
      <c r="R5" s="223"/>
      <c r="S5" s="223"/>
      <c r="T5" s="223"/>
    </row>
    <row r="6" spans="1:21" ht="15.6" x14ac:dyDescent="0.3">
      <c r="A6" s="273" t="s">
        <v>53</v>
      </c>
      <c r="B6" s="271" t="s">
        <v>268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3">
      <c r="D7" s="272"/>
    </row>
    <row r="8" spans="1:21" x14ac:dyDescent="0.3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3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3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3">
      <c r="A11" s="108">
        <v>80</v>
      </c>
      <c r="B11" s="90" t="s">
        <v>231</v>
      </c>
      <c r="C11" s="90" t="s">
        <v>193</v>
      </c>
      <c r="D11" s="232"/>
      <c r="E11" s="266">
        <v>7.5</v>
      </c>
      <c r="F11" s="266">
        <v>8</v>
      </c>
      <c r="G11" s="266">
        <v>8</v>
      </c>
      <c r="H11" s="266">
        <v>8</v>
      </c>
      <c r="I11" s="266">
        <v>6</v>
      </c>
      <c r="J11" s="233">
        <f t="shared" ref="J11:J21" si="0">SUM((E11*0.2)+(F11*0.25)+(G11*0.2)+(H11*0.2)+(I11*0.15))</f>
        <v>7.6</v>
      </c>
      <c r="K11" s="233"/>
      <c r="L11" s="233">
        <f t="shared" ref="L11:L21" si="1">SUM(J11-K11)</f>
        <v>7.6</v>
      </c>
      <c r="M11" s="234"/>
      <c r="N11" s="235">
        <v>6.8</v>
      </c>
      <c r="O11" s="235"/>
      <c r="P11" s="233">
        <f t="shared" ref="P11:P21" si="2">N11-O11</f>
        <v>6.8</v>
      </c>
      <c r="Q11" s="236"/>
      <c r="R11" s="233">
        <f t="shared" ref="R11:R21" si="3">L11</f>
        <v>7.6</v>
      </c>
      <c r="S11" s="233">
        <f t="shared" ref="S11:S21" si="4">P11</f>
        <v>6.8</v>
      </c>
      <c r="T11" s="265">
        <f t="shared" ref="T11:T21" si="5">(P11+L11)/2</f>
        <v>7.1999999999999993</v>
      </c>
      <c r="U11" s="223">
        <v>1</v>
      </c>
    </row>
    <row r="12" spans="1:21" x14ac:dyDescent="0.3">
      <c r="A12" s="108">
        <v>42</v>
      </c>
      <c r="B12" s="90" t="s">
        <v>227</v>
      </c>
      <c r="C12" s="90" t="s">
        <v>185</v>
      </c>
      <c r="D12" s="232"/>
      <c r="E12" s="266">
        <v>7</v>
      </c>
      <c r="F12" s="266">
        <v>7</v>
      </c>
      <c r="G12" s="266">
        <v>6.5</v>
      </c>
      <c r="H12" s="266">
        <v>7.5</v>
      </c>
      <c r="I12" s="266">
        <v>6</v>
      </c>
      <c r="J12" s="233">
        <f t="shared" si="0"/>
        <v>6.85</v>
      </c>
      <c r="K12" s="233"/>
      <c r="L12" s="233">
        <f t="shared" si="1"/>
        <v>6.85</v>
      </c>
      <c r="M12" s="234"/>
      <c r="N12" s="235">
        <v>7.5</v>
      </c>
      <c r="O12" s="235"/>
      <c r="P12" s="233">
        <f t="shared" si="2"/>
        <v>7.5</v>
      </c>
      <c r="Q12" s="236"/>
      <c r="R12" s="233">
        <f t="shared" si="3"/>
        <v>6.85</v>
      </c>
      <c r="S12" s="233">
        <f t="shared" si="4"/>
        <v>7.5</v>
      </c>
      <c r="T12" s="265">
        <f t="shared" si="5"/>
        <v>7.1749999999999998</v>
      </c>
      <c r="U12" s="223">
        <v>2</v>
      </c>
    </row>
    <row r="13" spans="1:21" x14ac:dyDescent="0.3">
      <c r="A13" s="108">
        <v>25</v>
      </c>
      <c r="B13" s="90" t="s">
        <v>125</v>
      </c>
      <c r="C13" s="90" t="s">
        <v>103</v>
      </c>
      <c r="D13" s="232"/>
      <c r="E13" s="266">
        <v>6</v>
      </c>
      <c r="F13" s="266">
        <v>7</v>
      </c>
      <c r="G13" s="266">
        <v>7.5</v>
      </c>
      <c r="H13" s="266">
        <v>6.5</v>
      </c>
      <c r="I13" s="266">
        <v>6</v>
      </c>
      <c r="J13" s="233">
        <f t="shared" si="0"/>
        <v>6.65</v>
      </c>
      <c r="K13" s="233"/>
      <c r="L13" s="233">
        <f t="shared" si="1"/>
        <v>6.65</v>
      </c>
      <c r="M13" s="234"/>
      <c r="N13" s="235">
        <v>7.6</v>
      </c>
      <c r="O13" s="235"/>
      <c r="P13" s="233">
        <f t="shared" si="2"/>
        <v>7.6</v>
      </c>
      <c r="Q13" s="236"/>
      <c r="R13" s="233">
        <f t="shared" si="3"/>
        <v>6.65</v>
      </c>
      <c r="S13" s="233">
        <f t="shared" si="4"/>
        <v>7.6</v>
      </c>
      <c r="T13" s="265">
        <f t="shared" si="5"/>
        <v>7.125</v>
      </c>
      <c r="U13" s="223">
        <v>3</v>
      </c>
    </row>
    <row r="14" spans="1:21" x14ac:dyDescent="0.3">
      <c r="A14" s="108">
        <v>24</v>
      </c>
      <c r="B14" s="90" t="s">
        <v>122</v>
      </c>
      <c r="C14" s="90" t="s">
        <v>103</v>
      </c>
      <c r="D14" s="232"/>
      <c r="E14" s="266">
        <v>6.5</v>
      </c>
      <c r="F14" s="266">
        <v>7</v>
      </c>
      <c r="G14" s="266">
        <v>6.5</v>
      </c>
      <c r="H14" s="266">
        <v>6.5</v>
      </c>
      <c r="I14" s="266">
        <v>5.5</v>
      </c>
      <c r="J14" s="233">
        <f t="shared" si="0"/>
        <v>6.4749999999999996</v>
      </c>
      <c r="K14" s="233"/>
      <c r="L14" s="233">
        <f t="shared" si="1"/>
        <v>6.4749999999999996</v>
      </c>
      <c r="M14" s="234"/>
      <c r="N14" s="235">
        <v>7.1</v>
      </c>
      <c r="O14" s="235"/>
      <c r="P14" s="233">
        <f t="shared" si="2"/>
        <v>7.1</v>
      </c>
      <c r="Q14" s="236"/>
      <c r="R14" s="233">
        <f t="shared" si="3"/>
        <v>6.4749999999999996</v>
      </c>
      <c r="S14" s="233">
        <f t="shared" si="4"/>
        <v>7.1</v>
      </c>
      <c r="T14" s="265">
        <f t="shared" si="5"/>
        <v>6.7874999999999996</v>
      </c>
      <c r="U14" s="223">
        <v>4</v>
      </c>
    </row>
    <row r="15" spans="1:21" x14ac:dyDescent="0.3">
      <c r="A15" s="108">
        <v>14</v>
      </c>
      <c r="B15" s="90" t="s">
        <v>225</v>
      </c>
      <c r="C15" s="90" t="s">
        <v>206</v>
      </c>
      <c r="D15" s="232"/>
      <c r="E15" s="266">
        <v>7</v>
      </c>
      <c r="F15" s="266">
        <v>7</v>
      </c>
      <c r="G15" s="266">
        <v>6.5</v>
      </c>
      <c r="H15" s="266">
        <v>6.5</v>
      </c>
      <c r="I15" s="266">
        <v>6.5</v>
      </c>
      <c r="J15" s="233">
        <f t="shared" si="0"/>
        <v>6.7249999999999996</v>
      </c>
      <c r="K15" s="233"/>
      <c r="L15" s="233">
        <f t="shared" si="1"/>
        <v>6.7249999999999996</v>
      </c>
      <c r="M15" s="234"/>
      <c r="N15" s="235">
        <v>6.8</v>
      </c>
      <c r="O15" s="235"/>
      <c r="P15" s="233">
        <f t="shared" si="2"/>
        <v>6.8</v>
      </c>
      <c r="Q15" s="236"/>
      <c r="R15" s="233">
        <f t="shared" si="3"/>
        <v>6.7249999999999996</v>
      </c>
      <c r="S15" s="233">
        <f t="shared" si="4"/>
        <v>6.8</v>
      </c>
      <c r="T15" s="265">
        <f t="shared" si="5"/>
        <v>6.7624999999999993</v>
      </c>
      <c r="U15" s="223">
        <v>5</v>
      </c>
    </row>
    <row r="16" spans="1:21" x14ac:dyDescent="0.3">
      <c r="A16" s="108">
        <v>13</v>
      </c>
      <c r="B16" s="90" t="s">
        <v>226</v>
      </c>
      <c r="C16" s="90" t="s">
        <v>206</v>
      </c>
      <c r="D16" s="232"/>
      <c r="E16" s="266">
        <v>6</v>
      </c>
      <c r="F16" s="266">
        <v>6</v>
      </c>
      <c r="G16" s="266">
        <v>5.5</v>
      </c>
      <c r="H16" s="266">
        <v>5.5</v>
      </c>
      <c r="I16" s="266">
        <v>6.5</v>
      </c>
      <c r="J16" s="233">
        <f t="shared" si="0"/>
        <v>5.875</v>
      </c>
      <c r="K16" s="233"/>
      <c r="L16" s="233">
        <f t="shared" si="1"/>
        <v>5.875</v>
      </c>
      <c r="M16" s="234"/>
      <c r="N16" s="235">
        <v>7.4</v>
      </c>
      <c r="O16" s="235"/>
      <c r="P16" s="233">
        <f t="shared" si="2"/>
        <v>7.4</v>
      </c>
      <c r="Q16" s="236"/>
      <c r="R16" s="233">
        <f t="shared" si="3"/>
        <v>5.875</v>
      </c>
      <c r="S16" s="233">
        <f t="shared" si="4"/>
        <v>7.4</v>
      </c>
      <c r="T16" s="265">
        <f t="shared" si="5"/>
        <v>6.6375000000000002</v>
      </c>
      <c r="U16" s="223">
        <v>6</v>
      </c>
    </row>
    <row r="17" spans="1:21" x14ac:dyDescent="0.3">
      <c r="A17" s="108">
        <v>66</v>
      </c>
      <c r="B17" s="90" t="s">
        <v>222</v>
      </c>
      <c r="C17" s="90" t="s">
        <v>204</v>
      </c>
      <c r="D17" s="232"/>
      <c r="E17" s="266">
        <v>8</v>
      </c>
      <c r="F17" s="266">
        <v>5</v>
      </c>
      <c r="G17" s="266">
        <v>5.5</v>
      </c>
      <c r="H17" s="266">
        <v>5.5</v>
      </c>
      <c r="I17" s="266">
        <v>4</v>
      </c>
      <c r="J17" s="233">
        <f t="shared" si="0"/>
        <v>5.65</v>
      </c>
      <c r="K17" s="233"/>
      <c r="L17" s="233">
        <f t="shared" si="1"/>
        <v>5.65</v>
      </c>
      <c r="M17" s="234"/>
      <c r="N17" s="235">
        <v>7.3</v>
      </c>
      <c r="O17" s="235"/>
      <c r="P17" s="233">
        <f t="shared" si="2"/>
        <v>7.3</v>
      </c>
      <c r="Q17" s="236"/>
      <c r="R17" s="233">
        <f t="shared" si="3"/>
        <v>5.65</v>
      </c>
      <c r="S17" s="233">
        <f t="shared" si="4"/>
        <v>7.3</v>
      </c>
      <c r="T17" s="265">
        <f t="shared" si="5"/>
        <v>6.4749999999999996</v>
      </c>
      <c r="U17" s="223">
        <v>7</v>
      </c>
    </row>
    <row r="18" spans="1:21" x14ac:dyDescent="0.3">
      <c r="A18" s="108">
        <v>39</v>
      </c>
      <c r="B18" s="90" t="s">
        <v>235</v>
      </c>
      <c r="C18" s="90" t="s">
        <v>185</v>
      </c>
      <c r="D18" s="232"/>
      <c r="E18" s="266">
        <v>6</v>
      </c>
      <c r="F18" s="266">
        <v>6.5</v>
      </c>
      <c r="G18" s="266">
        <v>6</v>
      </c>
      <c r="H18" s="266">
        <v>5.5</v>
      </c>
      <c r="I18" s="266">
        <v>5</v>
      </c>
      <c r="J18" s="233">
        <f t="shared" si="0"/>
        <v>5.875</v>
      </c>
      <c r="K18" s="233"/>
      <c r="L18" s="233">
        <f t="shared" si="1"/>
        <v>5.875</v>
      </c>
      <c r="M18" s="234"/>
      <c r="N18" s="235">
        <v>6.7</v>
      </c>
      <c r="O18" s="235"/>
      <c r="P18" s="233">
        <f t="shared" si="2"/>
        <v>6.7</v>
      </c>
      <c r="Q18" s="236"/>
      <c r="R18" s="233">
        <f t="shared" si="3"/>
        <v>5.875</v>
      </c>
      <c r="S18" s="233">
        <f t="shared" si="4"/>
        <v>6.7</v>
      </c>
      <c r="T18" s="265">
        <f t="shared" si="5"/>
        <v>6.2874999999999996</v>
      </c>
      <c r="U18" s="223">
        <v>8</v>
      </c>
    </row>
    <row r="19" spans="1:21" x14ac:dyDescent="0.3">
      <c r="A19" s="108">
        <v>27</v>
      </c>
      <c r="B19" s="90" t="s">
        <v>124</v>
      </c>
      <c r="C19" s="90" t="s">
        <v>103</v>
      </c>
      <c r="D19" s="232"/>
      <c r="E19" s="266">
        <v>7</v>
      </c>
      <c r="F19" s="266">
        <v>7</v>
      </c>
      <c r="G19" s="266">
        <v>7</v>
      </c>
      <c r="H19" s="266">
        <v>6.5</v>
      </c>
      <c r="I19" s="266">
        <v>5.5</v>
      </c>
      <c r="J19" s="233">
        <f t="shared" si="0"/>
        <v>6.6750000000000007</v>
      </c>
      <c r="K19" s="233">
        <v>1</v>
      </c>
      <c r="L19" s="233">
        <f t="shared" si="1"/>
        <v>5.6750000000000007</v>
      </c>
      <c r="M19" s="234"/>
      <c r="N19" s="235">
        <v>6.4</v>
      </c>
      <c r="O19" s="235"/>
      <c r="P19" s="233">
        <f t="shared" si="2"/>
        <v>6.4</v>
      </c>
      <c r="Q19" s="236"/>
      <c r="R19" s="233">
        <f t="shared" si="3"/>
        <v>5.6750000000000007</v>
      </c>
      <c r="S19" s="233">
        <f t="shared" si="4"/>
        <v>6.4</v>
      </c>
      <c r="T19" s="265">
        <f t="shared" si="5"/>
        <v>6.0375000000000005</v>
      </c>
      <c r="U19" s="223">
        <v>9</v>
      </c>
    </row>
    <row r="20" spans="1:21" x14ac:dyDescent="0.3">
      <c r="A20" s="108">
        <v>52</v>
      </c>
      <c r="B20" s="90" t="s">
        <v>128</v>
      </c>
      <c r="C20" s="90" t="s">
        <v>169</v>
      </c>
      <c r="D20" s="232"/>
      <c r="E20" s="266">
        <v>5</v>
      </c>
      <c r="F20" s="266">
        <v>7</v>
      </c>
      <c r="G20" s="266">
        <v>6.5</v>
      </c>
      <c r="H20" s="266">
        <v>6</v>
      </c>
      <c r="I20" s="266">
        <v>6</v>
      </c>
      <c r="J20" s="233">
        <f t="shared" si="0"/>
        <v>6.15</v>
      </c>
      <c r="K20" s="233"/>
      <c r="L20" s="233">
        <f t="shared" si="1"/>
        <v>6.15</v>
      </c>
      <c r="M20" s="234"/>
      <c r="N20" s="235">
        <v>5.6</v>
      </c>
      <c r="O20" s="235"/>
      <c r="P20" s="233">
        <f t="shared" si="2"/>
        <v>5.6</v>
      </c>
      <c r="Q20" s="236"/>
      <c r="R20" s="233">
        <f t="shared" si="3"/>
        <v>6.15</v>
      </c>
      <c r="S20" s="233">
        <f t="shared" si="4"/>
        <v>5.6</v>
      </c>
      <c r="T20" s="265">
        <f t="shared" si="5"/>
        <v>5.875</v>
      </c>
      <c r="U20" s="223">
        <v>10</v>
      </c>
    </row>
    <row r="21" spans="1:21" x14ac:dyDescent="0.3">
      <c r="A21" s="108">
        <v>49</v>
      </c>
      <c r="B21" s="90" t="s">
        <v>107</v>
      </c>
      <c r="C21" s="90" t="s">
        <v>169</v>
      </c>
      <c r="D21" s="232"/>
      <c r="E21" s="266">
        <v>5</v>
      </c>
      <c r="F21" s="266">
        <v>6</v>
      </c>
      <c r="G21" s="266">
        <v>5.5</v>
      </c>
      <c r="H21" s="266">
        <v>5.5</v>
      </c>
      <c r="I21" s="266">
        <v>4</v>
      </c>
      <c r="J21" s="233">
        <f t="shared" si="0"/>
        <v>5.3</v>
      </c>
      <c r="K21" s="233"/>
      <c r="L21" s="233">
        <f t="shared" si="1"/>
        <v>5.3</v>
      </c>
      <c r="M21" s="234"/>
      <c r="N21" s="235">
        <v>5.7</v>
      </c>
      <c r="O21" s="235">
        <v>1</v>
      </c>
      <c r="P21" s="233">
        <f t="shared" si="2"/>
        <v>4.7</v>
      </c>
      <c r="Q21" s="236"/>
      <c r="R21" s="233">
        <f t="shared" si="3"/>
        <v>5.3</v>
      </c>
      <c r="S21" s="233">
        <f t="shared" si="4"/>
        <v>4.7</v>
      </c>
      <c r="T21" s="265">
        <f t="shared" si="5"/>
        <v>5</v>
      </c>
      <c r="U21" s="223">
        <v>11</v>
      </c>
    </row>
    <row r="22" spans="1:21" x14ac:dyDescent="0.3">
      <c r="D22" s="232"/>
      <c r="E22" s="267"/>
      <c r="F22" s="267"/>
      <c r="G22" s="267"/>
      <c r="H22" s="267"/>
      <c r="I22" s="267"/>
      <c r="J22" s="233"/>
      <c r="K22" s="233"/>
      <c r="L22" s="233"/>
      <c r="M22" s="230"/>
      <c r="N22" s="223"/>
      <c r="O22" s="223"/>
      <c r="P22" s="229"/>
      <c r="Q22" s="232"/>
      <c r="R22" s="223"/>
      <c r="S22" s="223"/>
      <c r="T22" s="231"/>
      <c r="U22" s="226"/>
    </row>
    <row r="23" spans="1:21" x14ac:dyDescent="0.3">
      <c r="D23" s="90"/>
      <c r="E23" s="90"/>
    </row>
    <row r="24" spans="1:21" x14ac:dyDescent="0.3">
      <c r="D24" s="90"/>
      <c r="E24" s="90"/>
    </row>
    <row r="25" spans="1:21" x14ac:dyDescent="0.3">
      <c r="D25" s="90"/>
      <c r="E25" s="90"/>
    </row>
    <row r="26" spans="1:21" x14ac:dyDescent="0.3">
      <c r="D26" s="90"/>
    </row>
    <row r="27" spans="1:21" x14ac:dyDescent="0.3">
      <c r="D27" s="90"/>
    </row>
    <row r="28" spans="1:21" x14ac:dyDescent="0.3">
      <c r="D28" s="90"/>
    </row>
    <row r="29" spans="1:21" x14ac:dyDescent="0.3">
      <c r="D29" s="90"/>
    </row>
    <row r="30" spans="1:21" x14ac:dyDescent="0.3">
      <c r="D30" s="90"/>
    </row>
    <row r="31" spans="1:21" x14ac:dyDescent="0.3">
      <c r="D31" s="90"/>
    </row>
    <row r="32" spans="1:21" x14ac:dyDescent="0.3">
      <c r="D32" s="90"/>
    </row>
    <row r="33" spans="4:4" x14ac:dyDescent="0.3">
      <c r="D33" s="90"/>
    </row>
    <row r="34" spans="4:4" x14ac:dyDescent="0.3">
      <c r="D34" s="90"/>
    </row>
    <row r="35" spans="4:4" x14ac:dyDescent="0.3">
      <c r="D35" s="90"/>
    </row>
    <row r="36" spans="4:4" x14ac:dyDescent="0.3">
      <c r="D36" s="90"/>
    </row>
  </sheetData>
  <sortState xmlns:xlrd2="http://schemas.microsoft.com/office/spreadsheetml/2017/richdata2" ref="A11:U21">
    <sortCondition descending="1" ref="T11:T21"/>
  </sortState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7D89A-CD1D-45E7-A7BB-8CFD416E419B}">
  <dimension ref="A1:U31"/>
  <sheetViews>
    <sheetView workbookViewId="0">
      <selection activeCell="F6" sqref="F6"/>
    </sheetView>
  </sheetViews>
  <sheetFormatPr defaultColWidth="8.88671875" defaultRowHeight="14.4" x14ac:dyDescent="0.3"/>
  <cols>
    <col min="1" max="1" width="8.88671875" style="264"/>
    <col min="2" max="2" width="28.5546875" style="264" customWidth="1"/>
    <col min="3" max="3" width="24" style="264" bestFit="1" customWidth="1"/>
    <col min="4" max="4" width="2.5546875" style="264" customWidth="1"/>
    <col min="5" max="11" width="8.88671875" style="264" customWidth="1"/>
    <col min="12" max="12" width="7.5546875" style="264" customWidth="1"/>
    <col min="13" max="15" width="8.88671875" style="264" customWidth="1"/>
    <col min="16" max="16" width="7" style="264" customWidth="1"/>
    <col min="17" max="17" width="8.5546875" style="264" customWidth="1"/>
    <col min="18" max="18" width="9.5546875" style="264" customWidth="1"/>
    <col min="19" max="19" width="9.88671875" style="264" customWidth="1"/>
    <col min="20" max="16384" width="8.88671875" style="264"/>
  </cols>
  <sheetData>
    <row r="1" spans="1:21" ht="15.6" x14ac:dyDescent="0.3">
      <c r="A1" s="276" t="str">
        <f>'Comp Detail'!A1</f>
        <v>Australian National Vaulting Championships 2024</v>
      </c>
      <c r="B1" s="276"/>
      <c r="C1" s="89"/>
      <c r="M1" s="483"/>
      <c r="N1" s="483"/>
      <c r="O1" s="483"/>
    </row>
    <row r="2" spans="1:21" ht="15.6" x14ac:dyDescent="0.3">
      <c r="A2" s="276"/>
      <c r="B2" s="276"/>
      <c r="C2" s="89"/>
      <c r="M2" s="483"/>
      <c r="N2" s="483"/>
      <c r="O2" s="483"/>
    </row>
    <row r="3" spans="1:21" ht="15.6" x14ac:dyDescent="0.3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6" x14ac:dyDescent="0.3">
      <c r="A4" s="276"/>
      <c r="B4" s="275"/>
      <c r="C4" s="274"/>
      <c r="M4" s="274"/>
      <c r="N4" s="274"/>
      <c r="O4" s="274"/>
    </row>
    <row r="5" spans="1:21" ht="15.6" x14ac:dyDescent="0.3">
      <c r="A5" s="273" t="s">
        <v>263</v>
      </c>
      <c r="B5" s="271"/>
      <c r="C5" s="270"/>
      <c r="D5" s="223"/>
      <c r="E5" s="271" t="s">
        <v>47</v>
      </c>
      <c r="F5" s="270" t="s">
        <v>288</v>
      </c>
      <c r="G5" s="270"/>
      <c r="H5" s="271"/>
      <c r="I5" s="223"/>
      <c r="J5" s="223"/>
      <c r="K5" s="223"/>
      <c r="L5" s="223"/>
      <c r="M5" s="224" t="s">
        <v>46</v>
      </c>
      <c r="N5" s="225" t="s">
        <v>293</v>
      </c>
      <c r="O5" s="223"/>
      <c r="P5" s="223"/>
      <c r="Q5" s="223"/>
      <c r="R5" s="223"/>
      <c r="S5" s="223"/>
      <c r="T5" s="223"/>
    </row>
    <row r="6" spans="1:21" ht="15.6" x14ac:dyDescent="0.3">
      <c r="A6" s="273" t="s">
        <v>53</v>
      </c>
      <c r="B6" s="271" t="s">
        <v>264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3">
      <c r="D7" s="272"/>
    </row>
    <row r="8" spans="1:21" x14ac:dyDescent="0.3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3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3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3">
      <c r="D11" s="232"/>
      <c r="E11" s="267"/>
      <c r="F11" s="267"/>
      <c r="G11" s="267"/>
      <c r="H11" s="267"/>
      <c r="I11" s="267"/>
      <c r="J11" s="233"/>
      <c r="K11" s="233"/>
      <c r="L11" s="233"/>
      <c r="M11" s="230"/>
      <c r="N11" s="223"/>
      <c r="O11" s="223"/>
      <c r="P11" s="229"/>
      <c r="Q11" s="232"/>
      <c r="R11" s="223"/>
      <c r="S11" s="223"/>
      <c r="T11" s="231"/>
      <c r="U11" s="226"/>
    </row>
    <row r="12" spans="1:21" x14ac:dyDescent="0.3">
      <c r="A12" s="108">
        <v>18</v>
      </c>
      <c r="B12" s="90" t="s">
        <v>109</v>
      </c>
      <c r="C12" s="90" t="s">
        <v>197</v>
      </c>
      <c r="D12" s="232"/>
      <c r="E12" s="266">
        <v>7</v>
      </c>
      <c r="F12" s="266">
        <v>10</v>
      </c>
      <c r="G12" s="266">
        <v>7</v>
      </c>
      <c r="H12" s="266">
        <v>7</v>
      </c>
      <c r="I12" s="266">
        <v>4.5</v>
      </c>
      <c r="J12" s="233">
        <f t="shared" ref="J12:J21" si="0">SUM((E12*0.2)+(F12*0.25)+(G12*0.2)+(H12*0.2)+(I12*0.15))</f>
        <v>7.3750000000000009</v>
      </c>
      <c r="K12" s="233"/>
      <c r="L12" s="233">
        <f t="shared" ref="L12:L21" si="1">SUM(J12-K12)</f>
        <v>7.3750000000000009</v>
      </c>
      <c r="M12" s="234"/>
      <c r="N12" s="235">
        <v>8.2200000000000006</v>
      </c>
      <c r="O12" s="235"/>
      <c r="P12" s="233">
        <f t="shared" ref="P12:P21" si="2">N12-O12</f>
        <v>8.2200000000000006</v>
      </c>
      <c r="Q12" s="236"/>
      <c r="R12" s="233">
        <f t="shared" ref="R12:R21" si="3">L12</f>
        <v>7.3750000000000009</v>
      </c>
      <c r="S12" s="233">
        <f t="shared" ref="S12:S21" si="4">P12</f>
        <v>8.2200000000000006</v>
      </c>
      <c r="T12" s="265">
        <f t="shared" ref="T12:T21" si="5">(P12+L12)/2</f>
        <v>7.7975000000000012</v>
      </c>
      <c r="U12" s="223">
        <v>1</v>
      </c>
    </row>
    <row r="13" spans="1:21" x14ac:dyDescent="0.3">
      <c r="A13" s="108">
        <v>81</v>
      </c>
      <c r="B13" s="90" t="s">
        <v>246</v>
      </c>
      <c r="C13" s="90" t="s">
        <v>193</v>
      </c>
      <c r="D13" s="232"/>
      <c r="E13" s="266">
        <v>6.5</v>
      </c>
      <c r="F13" s="266">
        <v>9.5</v>
      </c>
      <c r="G13" s="266">
        <v>7</v>
      </c>
      <c r="H13" s="266">
        <v>6.4</v>
      </c>
      <c r="I13" s="266">
        <v>5.5</v>
      </c>
      <c r="J13" s="233">
        <f t="shared" si="0"/>
        <v>7.1800000000000006</v>
      </c>
      <c r="K13" s="233"/>
      <c r="L13" s="233">
        <f t="shared" si="1"/>
        <v>7.1800000000000006</v>
      </c>
      <c r="M13" s="234"/>
      <c r="N13" s="235">
        <v>7.5</v>
      </c>
      <c r="O13" s="235"/>
      <c r="P13" s="233">
        <f t="shared" si="2"/>
        <v>7.5</v>
      </c>
      <c r="Q13" s="236"/>
      <c r="R13" s="233">
        <f t="shared" si="3"/>
        <v>7.1800000000000006</v>
      </c>
      <c r="S13" s="233">
        <f t="shared" si="4"/>
        <v>7.5</v>
      </c>
      <c r="T13" s="265">
        <f t="shared" si="5"/>
        <v>7.34</v>
      </c>
      <c r="U13" s="223">
        <v>2</v>
      </c>
    </row>
    <row r="14" spans="1:21" x14ac:dyDescent="0.3">
      <c r="A14" s="108">
        <v>72</v>
      </c>
      <c r="B14" s="90" t="s">
        <v>238</v>
      </c>
      <c r="C14" s="90" t="s">
        <v>239</v>
      </c>
      <c r="D14" s="232"/>
      <c r="E14" s="266">
        <v>6</v>
      </c>
      <c r="F14" s="266">
        <v>9</v>
      </c>
      <c r="G14" s="266">
        <v>6</v>
      </c>
      <c r="H14" s="266">
        <v>6.3</v>
      </c>
      <c r="I14" s="266">
        <v>4.7</v>
      </c>
      <c r="J14" s="233">
        <f t="shared" si="0"/>
        <v>6.6150000000000002</v>
      </c>
      <c r="K14" s="233"/>
      <c r="L14" s="233">
        <f t="shared" si="1"/>
        <v>6.6150000000000002</v>
      </c>
      <c r="M14" s="234"/>
      <c r="N14" s="235">
        <v>7.72</v>
      </c>
      <c r="O14" s="235"/>
      <c r="P14" s="233">
        <f t="shared" si="2"/>
        <v>7.72</v>
      </c>
      <c r="Q14" s="236"/>
      <c r="R14" s="233">
        <f t="shared" si="3"/>
        <v>6.6150000000000002</v>
      </c>
      <c r="S14" s="233">
        <f t="shared" si="4"/>
        <v>7.72</v>
      </c>
      <c r="T14" s="265">
        <f t="shared" si="5"/>
        <v>7.1675000000000004</v>
      </c>
      <c r="U14" s="223">
        <v>3</v>
      </c>
    </row>
    <row r="15" spans="1:21" x14ac:dyDescent="0.3">
      <c r="A15" s="108">
        <v>69</v>
      </c>
      <c r="B15" s="90" t="s">
        <v>247</v>
      </c>
      <c r="C15" s="90" t="s">
        <v>239</v>
      </c>
      <c r="D15" s="232"/>
      <c r="E15" s="266">
        <v>6.3</v>
      </c>
      <c r="F15" s="266">
        <v>9.5</v>
      </c>
      <c r="G15" s="266">
        <v>7</v>
      </c>
      <c r="H15" s="266">
        <v>6.3</v>
      </c>
      <c r="I15" s="266">
        <v>5</v>
      </c>
      <c r="J15" s="233">
        <f t="shared" si="0"/>
        <v>7.0449999999999999</v>
      </c>
      <c r="K15" s="233"/>
      <c r="L15" s="233">
        <f t="shared" si="1"/>
        <v>7.0449999999999999</v>
      </c>
      <c r="M15" s="234"/>
      <c r="N15" s="235">
        <v>7.27</v>
      </c>
      <c r="O15" s="235"/>
      <c r="P15" s="233">
        <f t="shared" si="2"/>
        <v>7.27</v>
      </c>
      <c r="Q15" s="236"/>
      <c r="R15" s="233">
        <f t="shared" si="3"/>
        <v>7.0449999999999999</v>
      </c>
      <c r="S15" s="233">
        <f t="shared" si="4"/>
        <v>7.27</v>
      </c>
      <c r="T15" s="265">
        <f t="shared" si="5"/>
        <v>7.1574999999999998</v>
      </c>
      <c r="U15" s="223">
        <v>4</v>
      </c>
    </row>
    <row r="16" spans="1:21" x14ac:dyDescent="0.3">
      <c r="A16" s="108">
        <v>31</v>
      </c>
      <c r="B16" s="90" t="s">
        <v>121</v>
      </c>
      <c r="C16" s="90" t="s">
        <v>103</v>
      </c>
      <c r="D16" s="232"/>
      <c r="E16" s="266">
        <v>6</v>
      </c>
      <c r="F16" s="266">
        <v>9</v>
      </c>
      <c r="G16" s="266">
        <v>7</v>
      </c>
      <c r="H16" s="266">
        <v>7</v>
      </c>
      <c r="I16" s="266">
        <v>4.5</v>
      </c>
      <c r="J16" s="233">
        <f t="shared" si="0"/>
        <v>6.9250000000000007</v>
      </c>
      <c r="K16" s="233"/>
      <c r="L16" s="233">
        <f t="shared" si="1"/>
        <v>6.9250000000000007</v>
      </c>
      <c r="M16" s="234"/>
      <c r="N16" s="235">
        <v>7.36</v>
      </c>
      <c r="O16" s="235"/>
      <c r="P16" s="233">
        <f t="shared" si="2"/>
        <v>7.36</v>
      </c>
      <c r="Q16" s="236"/>
      <c r="R16" s="233">
        <f t="shared" si="3"/>
        <v>6.9250000000000007</v>
      </c>
      <c r="S16" s="233">
        <f t="shared" si="4"/>
        <v>7.36</v>
      </c>
      <c r="T16" s="265">
        <f t="shared" si="5"/>
        <v>7.1425000000000001</v>
      </c>
      <c r="U16" s="223">
        <v>5</v>
      </c>
    </row>
    <row r="17" spans="1:21" x14ac:dyDescent="0.3">
      <c r="A17" s="108">
        <v>71</v>
      </c>
      <c r="B17" s="90" t="s">
        <v>249</v>
      </c>
      <c r="C17" s="90" t="s">
        <v>239</v>
      </c>
      <c r="D17" s="232"/>
      <c r="E17" s="266">
        <v>6.8</v>
      </c>
      <c r="F17" s="266">
        <v>9.5</v>
      </c>
      <c r="G17" s="266">
        <v>7</v>
      </c>
      <c r="H17" s="266">
        <v>6.5</v>
      </c>
      <c r="I17" s="266">
        <v>4.8</v>
      </c>
      <c r="J17" s="233">
        <f t="shared" si="0"/>
        <v>7.1550000000000002</v>
      </c>
      <c r="K17" s="233"/>
      <c r="L17" s="233">
        <f t="shared" si="1"/>
        <v>7.1550000000000002</v>
      </c>
      <c r="M17" s="234"/>
      <c r="N17" s="235">
        <v>7</v>
      </c>
      <c r="O17" s="235"/>
      <c r="P17" s="233">
        <f t="shared" si="2"/>
        <v>7</v>
      </c>
      <c r="Q17" s="236"/>
      <c r="R17" s="233">
        <f t="shared" si="3"/>
        <v>7.1550000000000002</v>
      </c>
      <c r="S17" s="233">
        <f t="shared" si="4"/>
        <v>7</v>
      </c>
      <c r="T17" s="265">
        <f t="shared" si="5"/>
        <v>7.0775000000000006</v>
      </c>
      <c r="U17" s="223">
        <v>6</v>
      </c>
    </row>
    <row r="18" spans="1:21" x14ac:dyDescent="0.3">
      <c r="A18" s="108">
        <v>70</v>
      </c>
      <c r="B18" s="90" t="s">
        <v>250</v>
      </c>
      <c r="C18" s="90" t="s">
        <v>239</v>
      </c>
      <c r="D18" s="232"/>
      <c r="E18" s="266">
        <v>6</v>
      </c>
      <c r="F18" s="266">
        <v>8</v>
      </c>
      <c r="G18" s="266">
        <v>5</v>
      </c>
      <c r="H18" s="266">
        <v>6</v>
      </c>
      <c r="I18" s="266">
        <v>4</v>
      </c>
      <c r="J18" s="233">
        <f t="shared" si="0"/>
        <v>6</v>
      </c>
      <c r="K18" s="233"/>
      <c r="L18" s="233">
        <f t="shared" si="1"/>
        <v>6</v>
      </c>
      <c r="M18" s="234"/>
      <c r="N18" s="235">
        <v>7.75</v>
      </c>
      <c r="O18" s="235"/>
      <c r="P18" s="233">
        <f t="shared" si="2"/>
        <v>7.75</v>
      </c>
      <c r="Q18" s="236"/>
      <c r="R18" s="233">
        <f t="shared" si="3"/>
        <v>6</v>
      </c>
      <c r="S18" s="233">
        <f t="shared" si="4"/>
        <v>7.75</v>
      </c>
      <c r="T18" s="265">
        <f t="shared" si="5"/>
        <v>6.875</v>
      </c>
      <c r="U18" s="223">
        <v>7</v>
      </c>
    </row>
    <row r="19" spans="1:21" x14ac:dyDescent="0.3">
      <c r="A19" s="108">
        <v>47</v>
      </c>
      <c r="B19" s="90" t="s">
        <v>127</v>
      </c>
      <c r="C19" s="90" t="s">
        <v>169</v>
      </c>
      <c r="D19" s="232"/>
      <c r="E19" s="266">
        <v>5.8</v>
      </c>
      <c r="F19" s="266">
        <v>9.5</v>
      </c>
      <c r="G19" s="266">
        <v>7</v>
      </c>
      <c r="H19" s="347">
        <v>6.6</v>
      </c>
      <c r="I19" s="266">
        <v>4.7</v>
      </c>
      <c r="J19" s="233">
        <f t="shared" si="0"/>
        <v>6.9600000000000009</v>
      </c>
      <c r="K19" s="233"/>
      <c r="L19" s="233">
        <f t="shared" si="1"/>
        <v>6.9600000000000009</v>
      </c>
      <c r="M19" s="234"/>
      <c r="N19" s="235">
        <v>6.54</v>
      </c>
      <c r="O19" s="235"/>
      <c r="P19" s="233">
        <f t="shared" si="2"/>
        <v>6.54</v>
      </c>
      <c r="Q19" s="236"/>
      <c r="R19" s="233">
        <f t="shared" si="3"/>
        <v>6.9600000000000009</v>
      </c>
      <c r="S19" s="233">
        <f t="shared" si="4"/>
        <v>6.54</v>
      </c>
      <c r="T19" s="265">
        <f t="shared" si="5"/>
        <v>6.75</v>
      </c>
      <c r="U19" s="223">
        <v>8</v>
      </c>
    </row>
    <row r="20" spans="1:21" x14ac:dyDescent="0.3">
      <c r="A20" s="108">
        <v>77</v>
      </c>
      <c r="B20" s="90" t="s">
        <v>240</v>
      </c>
      <c r="C20" s="90" t="s">
        <v>241</v>
      </c>
      <c r="D20" s="232"/>
      <c r="E20" s="266">
        <v>6.5</v>
      </c>
      <c r="F20" s="266">
        <v>8</v>
      </c>
      <c r="G20" s="266">
        <v>4</v>
      </c>
      <c r="H20" s="266">
        <v>6</v>
      </c>
      <c r="I20" s="266">
        <v>4.5</v>
      </c>
      <c r="J20" s="233">
        <f t="shared" si="0"/>
        <v>5.9749999999999996</v>
      </c>
      <c r="K20" s="233"/>
      <c r="L20" s="233">
        <f t="shared" si="1"/>
        <v>5.9749999999999996</v>
      </c>
      <c r="M20" s="234"/>
      <c r="N20" s="235">
        <v>7.36</v>
      </c>
      <c r="O20" s="235"/>
      <c r="P20" s="233">
        <f t="shared" si="2"/>
        <v>7.36</v>
      </c>
      <c r="Q20" s="236"/>
      <c r="R20" s="233">
        <f t="shared" si="3"/>
        <v>5.9749999999999996</v>
      </c>
      <c r="S20" s="233">
        <f t="shared" si="4"/>
        <v>7.36</v>
      </c>
      <c r="T20" s="265">
        <f t="shared" si="5"/>
        <v>6.6675000000000004</v>
      </c>
      <c r="U20" s="223">
        <v>9</v>
      </c>
    </row>
    <row r="21" spans="1:21" x14ac:dyDescent="0.3">
      <c r="A21" s="108">
        <v>76</v>
      </c>
      <c r="B21" s="90" t="s">
        <v>243</v>
      </c>
      <c r="C21" s="90" t="s">
        <v>241</v>
      </c>
      <c r="D21" s="232"/>
      <c r="E21" s="266">
        <v>5.2</v>
      </c>
      <c r="F21" s="266">
        <v>9</v>
      </c>
      <c r="G21" s="266">
        <v>5</v>
      </c>
      <c r="H21" s="266">
        <v>5.3</v>
      </c>
      <c r="I21" s="266">
        <v>4</v>
      </c>
      <c r="J21" s="233">
        <f t="shared" si="0"/>
        <v>5.9499999999999993</v>
      </c>
      <c r="K21" s="233"/>
      <c r="L21" s="233">
        <f t="shared" si="1"/>
        <v>5.9499999999999993</v>
      </c>
      <c r="M21" s="234"/>
      <c r="N21" s="235">
        <v>7.1</v>
      </c>
      <c r="O21" s="235"/>
      <c r="P21" s="233">
        <f t="shared" si="2"/>
        <v>7.1</v>
      </c>
      <c r="Q21" s="236"/>
      <c r="R21" s="233">
        <f t="shared" si="3"/>
        <v>5.9499999999999993</v>
      </c>
      <c r="S21" s="233">
        <f t="shared" si="4"/>
        <v>7.1</v>
      </c>
      <c r="T21" s="265">
        <f t="shared" si="5"/>
        <v>6.5249999999999995</v>
      </c>
      <c r="U21" s="223">
        <v>10</v>
      </c>
    </row>
    <row r="22" spans="1:21" x14ac:dyDescent="0.3">
      <c r="D22" s="90"/>
      <c r="E22" s="90"/>
    </row>
    <row r="23" spans="1:21" x14ac:dyDescent="0.3">
      <c r="D23" s="90"/>
      <c r="E23" s="90"/>
    </row>
    <row r="24" spans="1:21" x14ac:dyDescent="0.3">
      <c r="D24" s="90"/>
      <c r="E24" s="90"/>
    </row>
    <row r="25" spans="1:21" x14ac:dyDescent="0.3">
      <c r="D25" s="90"/>
      <c r="E25" s="90"/>
    </row>
    <row r="26" spans="1:21" x14ac:dyDescent="0.3">
      <c r="D26" s="90"/>
      <c r="E26" s="90"/>
    </row>
    <row r="27" spans="1:21" x14ac:dyDescent="0.3">
      <c r="D27" s="90"/>
      <c r="E27" s="90"/>
    </row>
    <row r="28" spans="1:21" x14ac:dyDescent="0.3">
      <c r="D28" s="90"/>
      <c r="E28" s="90"/>
    </row>
    <row r="29" spans="1:21" x14ac:dyDescent="0.3">
      <c r="D29" s="90"/>
      <c r="E29" s="90"/>
    </row>
    <row r="30" spans="1:21" x14ac:dyDescent="0.3">
      <c r="D30" s="90"/>
      <c r="E30" s="90"/>
    </row>
    <row r="31" spans="1:21" x14ac:dyDescent="0.3">
      <c r="D31" s="90"/>
      <c r="E31" s="90"/>
    </row>
  </sheetData>
  <sortState xmlns:xlrd2="http://schemas.microsoft.com/office/spreadsheetml/2017/richdata2" ref="A12:U21">
    <sortCondition descending="1" ref="T12:T21"/>
  </sortState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0C61B-D331-4572-899A-12805AB35923}">
  <dimension ref="A1:U41"/>
  <sheetViews>
    <sheetView workbookViewId="0">
      <selection activeCell="N5" sqref="N5"/>
    </sheetView>
  </sheetViews>
  <sheetFormatPr defaultColWidth="8.88671875" defaultRowHeight="14.4" x14ac:dyDescent="0.3"/>
  <cols>
    <col min="1" max="1" width="8.88671875" style="264"/>
    <col min="2" max="2" width="28.5546875" style="264" customWidth="1"/>
    <col min="3" max="3" width="24" style="264" bestFit="1" customWidth="1"/>
    <col min="4" max="4" width="2.5546875" style="264" customWidth="1"/>
    <col min="5" max="11" width="8.88671875" style="264" customWidth="1"/>
    <col min="12" max="12" width="7.5546875" style="264" customWidth="1"/>
    <col min="13" max="15" width="8.88671875" style="264" customWidth="1"/>
    <col min="16" max="16" width="7" style="264" customWidth="1"/>
    <col min="17" max="17" width="8.5546875" style="264" customWidth="1"/>
    <col min="18" max="18" width="9.5546875" style="264" customWidth="1"/>
    <col min="19" max="19" width="9.88671875" style="264" customWidth="1"/>
    <col min="20" max="16384" width="8.88671875" style="264"/>
  </cols>
  <sheetData>
    <row r="1" spans="1:21" ht="15.6" x14ac:dyDescent="0.3">
      <c r="A1" s="276" t="str">
        <f>'Comp Detail'!A1</f>
        <v>Australian National Vaulting Championships 2024</v>
      </c>
      <c r="B1" s="276"/>
      <c r="C1" s="89"/>
      <c r="M1" s="483"/>
      <c r="N1" s="483"/>
      <c r="O1" s="483"/>
    </row>
    <row r="2" spans="1:21" ht="15.6" x14ac:dyDescent="0.3">
      <c r="A2" s="276"/>
      <c r="B2" s="276"/>
      <c r="C2" s="89"/>
      <c r="M2" s="483"/>
      <c r="N2" s="483"/>
      <c r="O2" s="483"/>
    </row>
    <row r="3" spans="1:21" ht="15.6" x14ac:dyDescent="0.3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6" x14ac:dyDescent="0.3">
      <c r="A4" s="276"/>
      <c r="B4" s="275"/>
      <c r="C4" s="274"/>
      <c r="M4" s="274"/>
      <c r="N4" s="274"/>
      <c r="O4" s="274"/>
    </row>
    <row r="5" spans="1:21" ht="15.6" x14ac:dyDescent="0.3">
      <c r="A5" s="273" t="s">
        <v>265</v>
      </c>
      <c r="B5" s="271"/>
      <c r="C5" s="270"/>
      <c r="D5" s="223"/>
      <c r="E5" s="271" t="s">
        <v>47</v>
      </c>
      <c r="F5" s="90" t="s">
        <v>288</v>
      </c>
      <c r="G5" s="270"/>
      <c r="H5" s="271"/>
      <c r="I5" s="223"/>
      <c r="J5" s="223"/>
      <c r="K5" s="223"/>
      <c r="L5" s="223"/>
      <c r="M5" s="224" t="s">
        <v>46</v>
      </c>
      <c r="N5" s="90" t="s">
        <v>293</v>
      </c>
      <c r="O5" s="223"/>
      <c r="P5" s="223"/>
      <c r="Q5" s="223"/>
      <c r="R5" s="223"/>
      <c r="S5" s="223"/>
      <c r="T5" s="223"/>
    </row>
    <row r="6" spans="1:21" ht="15.6" x14ac:dyDescent="0.3">
      <c r="A6" s="273" t="s">
        <v>53</v>
      </c>
      <c r="B6" s="271">
        <v>24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3">
      <c r="D7" s="272"/>
    </row>
    <row r="8" spans="1:21" x14ac:dyDescent="0.3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3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3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3">
      <c r="D11" s="232"/>
      <c r="E11" s="267"/>
      <c r="F11" s="267"/>
      <c r="G11" s="267"/>
      <c r="H11" s="267"/>
      <c r="I11" s="267"/>
      <c r="J11" s="233"/>
      <c r="K11" s="233"/>
      <c r="L11" s="233"/>
      <c r="M11" s="230"/>
      <c r="N11" s="223"/>
      <c r="O11" s="223"/>
      <c r="P11" s="229"/>
      <c r="Q11" s="232"/>
      <c r="R11" s="223"/>
      <c r="S11" s="223"/>
      <c r="T11" s="231"/>
      <c r="U11" s="226"/>
    </row>
    <row r="12" spans="1:21" x14ac:dyDescent="0.3">
      <c r="A12" s="108">
        <v>26</v>
      </c>
      <c r="B12" s="90" t="s">
        <v>113</v>
      </c>
      <c r="C12" s="90" t="s">
        <v>103</v>
      </c>
      <c r="D12" s="232"/>
      <c r="E12" s="266">
        <v>7.8</v>
      </c>
      <c r="F12" s="266">
        <v>10</v>
      </c>
      <c r="G12" s="266">
        <v>6</v>
      </c>
      <c r="H12" s="266">
        <v>7.8</v>
      </c>
      <c r="I12" s="266">
        <v>7.8</v>
      </c>
      <c r="J12" s="233">
        <f t="shared" ref="J12:J25" si="0">SUM((E12*0.2)+(F12*0.25)+(G12*0.2)+(H12*0.2)+(I12*0.15))</f>
        <v>7.99</v>
      </c>
      <c r="K12" s="233"/>
      <c r="L12" s="233">
        <f t="shared" ref="L12:L25" si="1">SUM(J12-K12)</f>
        <v>7.99</v>
      </c>
      <c r="M12" s="234"/>
      <c r="N12" s="235">
        <v>8.18</v>
      </c>
      <c r="O12" s="235"/>
      <c r="P12" s="233">
        <f t="shared" ref="P12:P25" si="2">N12-O12</f>
        <v>8.18</v>
      </c>
      <c r="Q12" s="236"/>
      <c r="R12" s="233">
        <f t="shared" ref="R12:R25" si="3">L12</f>
        <v>7.99</v>
      </c>
      <c r="S12" s="233">
        <f t="shared" ref="S12:S25" si="4">P12</f>
        <v>8.18</v>
      </c>
      <c r="T12" s="265">
        <f t="shared" ref="T12:T25" si="5">(P12+L12)/2</f>
        <v>8.0850000000000009</v>
      </c>
      <c r="U12" s="223">
        <v>1</v>
      </c>
    </row>
    <row r="13" spans="1:21" x14ac:dyDescent="0.3">
      <c r="A13" s="108">
        <v>62</v>
      </c>
      <c r="B13" s="90" t="s">
        <v>203</v>
      </c>
      <c r="C13" s="90" t="s">
        <v>204</v>
      </c>
      <c r="D13" s="232"/>
      <c r="E13" s="266">
        <v>7.3</v>
      </c>
      <c r="F13" s="266">
        <v>9</v>
      </c>
      <c r="G13" s="266">
        <v>7</v>
      </c>
      <c r="H13" s="266">
        <v>8</v>
      </c>
      <c r="I13" s="266">
        <v>5.5</v>
      </c>
      <c r="J13" s="233">
        <f t="shared" si="0"/>
        <v>7.535000000000001</v>
      </c>
      <c r="K13" s="233"/>
      <c r="L13" s="233">
        <f t="shared" si="1"/>
        <v>7.535000000000001</v>
      </c>
      <c r="M13" s="234"/>
      <c r="N13" s="235">
        <v>8.2799999999999994</v>
      </c>
      <c r="O13" s="235"/>
      <c r="P13" s="233">
        <f t="shared" si="2"/>
        <v>8.2799999999999994</v>
      </c>
      <c r="Q13" s="236"/>
      <c r="R13" s="233">
        <f t="shared" si="3"/>
        <v>7.535000000000001</v>
      </c>
      <c r="S13" s="233">
        <f t="shared" si="4"/>
        <v>8.2799999999999994</v>
      </c>
      <c r="T13" s="265">
        <f t="shared" si="5"/>
        <v>7.9075000000000006</v>
      </c>
      <c r="U13" s="223">
        <v>2</v>
      </c>
    </row>
    <row r="14" spans="1:21" x14ac:dyDescent="0.3">
      <c r="A14" s="108">
        <v>40</v>
      </c>
      <c r="B14" s="90" t="s">
        <v>215</v>
      </c>
      <c r="C14" s="90" t="s">
        <v>185</v>
      </c>
      <c r="D14" s="232"/>
      <c r="E14" s="266">
        <v>6.9</v>
      </c>
      <c r="F14" s="266">
        <v>10</v>
      </c>
      <c r="G14" s="266">
        <v>8</v>
      </c>
      <c r="H14" s="266">
        <v>7.9</v>
      </c>
      <c r="I14" s="266">
        <v>4.5</v>
      </c>
      <c r="J14" s="233">
        <f t="shared" si="0"/>
        <v>7.7350000000000003</v>
      </c>
      <c r="K14" s="233"/>
      <c r="L14" s="233">
        <f t="shared" si="1"/>
        <v>7.7350000000000003</v>
      </c>
      <c r="M14" s="234"/>
      <c r="N14" s="235">
        <v>7.83</v>
      </c>
      <c r="O14" s="235"/>
      <c r="P14" s="233">
        <f t="shared" si="2"/>
        <v>7.83</v>
      </c>
      <c r="Q14" s="236"/>
      <c r="R14" s="233">
        <f t="shared" si="3"/>
        <v>7.7350000000000003</v>
      </c>
      <c r="S14" s="233">
        <f t="shared" si="4"/>
        <v>7.83</v>
      </c>
      <c r="T14" s="265">
        <f t="shared" si="5"/>
        <v>7.7825000000000006</v>
      </c>
      <c r="U14" s="223">
        <v>3</v>
      </c>
    </row>
    <row r="15" spans="1:21" x14ac:dyDescent="0.3">
      <c r="A15" s="108">
        <v>30</v>
      </c>
      <c r="B15" s="90" t="s">
        <v>112</v>
      </c>
      <c r="C15" s="90" t="s">
        <v>103</v>
      </c>
      <c r="D15" s="232"/>
      <c r="E15" s="266">
        <v>8</v>
      </c>
      <c r="F15" s="266">
        <v>10</v>
      </c>
      <c r="G15" s="266">
        <v>6</v>
      </c>
      <c r="H15" s="266">
        <v>8.1999999999999993</v>
      </c>
      <c r="I15" s="266">
        <v>7</v>
      </c>
      <c r="J15" s="233">
        <f t="shared" si="0"/>
        <v>7.9899999999999993</v>
      </c>
      <c r="K15" s="233"/>
      <c r="L15" s="233">
        <f t="shared" si="1"/>
        <v>7.9899999999999993</v>
      </c>
      <c r="M15" s="234"/>
      <c r="N15" s="235">
        <v>7.44</v>
      </c>
      <c r="O15" s="235"/>
      <c r="P15" s="233">
        <f t="shared" si="2"/>
        <v>7.44</v>
      </c>
      <c r="Q15" s="236"/>
      <c r="R15" s="233">
        <f t="shared" si="3"/>
        <v>7.9899999999999993</v>
      </c>
      <c r="S15" s="233">
        <f t="shared" si="4"/>
        <v>7.44</v>
      </c>
      <c r="T15" s="265">
        <f t="shared" si="5"/>
        <v>7.7149999999999999</v>
      </c>
      <c r="U15" s="223">
        <v>4</v>
      </c>
    </row>
    <row r="16" spans="1:21" x14ac:dyDescent="0.3">
      <c r="A16" s="108">
        <v>63</v>
      </c>
      <c r="B16" s="90" t="s">
        <v>219</v>
      </c>
      <c r="C16" s="90" t="s">
        <v>204</v>
      </c>
      <c r="D16" s="232"/>
      <c r="E16" s="266">
        <v>7.8</v>
      </c>
      <c r="F16" s="266">
        <v>9</v>
      </c>
      <c r="G16" s="266">
        <v>7</v>
      </c>
      <c r="H16" s="266">
        <v>6.8</v>
      </c>
      <c r="I16" s="266">
        <v>5</v>
      </c>
      <c r="J16" s="233">
        <f t="shared" si="0"/>
        <v>7.32</v>
      </c>
      <c r="K16" s="233"/>
      <c r="L16" s="233">
        <f t="shared" si="1"/>
        <v>7.32</v>
      </c>
      <c r="M16" s="234"/>
      <c r="N16" s="235">
        <v>8</v>
      </c>
      <c r="O16" s="235"/>
      <c r="P16" s="233">
        <f t="shared" si="2"/>
        <v>8</v>
      </c>
      <c r="Q16" s="236"/>
      <c r="R16" s="233">
        <f t="shared" si="3"/>
        <v>7.32</v>
      </c>
      <c r="S16" s="233">
        <f t="shared" si="4"/>
        <v>8</v>
      </c>
      <c r="T16" s="265">
        <f t="shared" si="5"/>
        <v>7.66</v>
      </c>
      <c r="U16" s="223">
        <v>5</v>
      </c>
    </row>
    <row r="17" spans="1:21" x14ac:dyDescent="0.3">
      <c r="A17" s="108">
        <v>38</v>
      </c>
      <c r="B17" s="90" t="s">
        <v>210</v>
      </c>
      <c r="C17" s="90" t="s">
        <v>185</v>
      </c>
      <c r="D17" s="232"/>
      <c r="E17" s="266">
        <v>7.3</v>
      </c>
      <c r="F17" s="266">
        <v>8.5</v>
      </c>
      <c r="G17" s="266">
        <v>6</v>
      </c>
      <c r="H17" s="266">
        <v>7.3</v>
      </c>
      <c r="I17" s="266">
        <v>5.5</v>
      </c>
      <c r="J17" s="233">
        <f t="shared" si="0"/>
        <v>7.07</v>
      </c>
      <c r="K17" s="233"/>
      <c r="L17" s="233">
        <f t="shared" si="1"/>
        <v>7.07</v>
      </c>
      <c r="M17" s="234"/>
      <c r="N17" s="235">
        <v>7.91</v>
      </c>
      <c r="O17" s="235"/>
      <c r="P17" s="233">
        <f t="shared" si="2"/>
        <v>7.91</v>
      </c>
      <c r="Q17" s="236"/>
      <c r="R17" s="233">
        <f t="shared" si="3"/>
        <v>7.07</v>
      </c>
      <c r="S17" s="233">
        <f t="shared" si="4"/>
        <v>7.91</v>
      </c>
      <c r="T17" s="265">
        <f t="shared" si="5"/>
        <v>7.49</v>
      </c>
      <c r="U17" s="223">
        <v>6</v>
      </c>
    </row>
    <row r="18" spans="1:21" x14ac:dyDescent="0.3">
      <c r="A18" s="108">
        <v>54</v>
      </c>
      <c r="B18" s="90" t="s">
        <v>108</v>
      </c>
      <c r="C18" s="90" t="s">
        <v>169</v>
      </c>
      <c r="D18" s="232"/>
      <c r="E18" s="266">
        <v>7.3</v>
      </c>
      <c r="F18" s="266">
        <v>9.3000000000000007</v>
      </c>
      <c r="G18" s="266">
        <v>7</v>
      </c>
      <c r="H18" s="266">
        <v>6.8</v>
      </c>
      <c r="I18" s="266">
        <v>5.5</v>
      </c>
      <c r="J18" s="233">
        <f t="shared" si="0"/>
        <v>7.370000000000001</v>
      </c>
      <c r="K18" s="233"/>
      <c r="L18" s="233">
        <f t="shared" si="1"/>
        <v>7.370000000000001</v>
      </c>
      <c r="M18" s="234"/>
      <c r="N18" s="235">
        <v>7.58</v>
      </c>
      <c r="O18" s="235"/>
      <c r="P18" s="233">
        <f t="shared" si="2"/>
        <v>7.58</v>
      </c>
      <c r="Q18" s="236"/>
      <c r="R18" s="233">
        <f t="shared" si="3"/>
        <v>7.370000000000001</v>
      </c>
      <c r="S18" s="233">
        <f t="shared" si="4"/>
        <v>7.58</v>
      </c>
      <c r="T18" s="265">
        <f t="shared" si="5"/>
        <v>7.4750000000000005</v>
      </c>
      <c r="U18" s="223">
        <v>7</v>
      </c>
    </row>
    <row r="19" spans="1:21" x14ac:dyDescent="0.3">
      <c r="A19" s="108">
        <v>22</v>
      </c>
      <c r="B19" s="90" t="s">
        <v>229</v>
      </c>
      <c r="C19" s="90" t="s">
        <v>230</v>
      </c>
      <c r="D19" s="232"/>
      <c r="E19" s="266">
        <v>6</v>
      </c>
      <c r="F19" s="266">
        <v>9.5</v>
      </c>
      <c r="G19" s="266">
        <v>7</v>
      </c>
      <c r="H19" s="266">
        <v>6.2</v>
      </c>
      <c r="I19" s="266">
        <v>4.8</v>
      </c>
      <c r="J19" s="233">
        <f t="shared" si="0"/>
        <v>6.9350000000000005</v>
      </c>
      <c r="K19" s="233"/>
      <c r="L19" s="233">
        <f t="shared" si="1"/>
        <v>6.9350000000000005</v>
      </c>
      <c r="M19" s="234"/>
      <c r="N19" s="235">
        <v>7.6</v>
      </c>
      <c r="O19" s="235"/>
      <c r="P19" s="233">
        <f t="shared" si="2"/>
        <v>7.6</v>
      </c>
      <c r="Q19" s="236"/>
      <c r="R19" s="233">
        <f t="shared" si="3"/>
        <v>6.9350000000000005</v>
      </c>
      <c r="S19" s="233">
        <f t="shared" si="4"/>
        <v>7.6</v>
      </c>
      <c r="T19" s="265">
        <f t="shared" si="5"/>
        <v>7.2675000000000001</v>
      </c>
      <c r="U19" s="223">
        <v>8</v>
      </c>
    </row>
    <row r="20" spans="1:21" x14ac:dyDescent="0.3">
      <c r="A20" s="108">
        <v>16</v>
      </c>
      <c r="B20" s="90" t="s">
        <v>207</v>
      </c>
      <c r="C20" s="90" t="s">
        <v>206</v>
      </c>
      <c r="D20" s="232"/>
      <c r="E20" s="347">
        <v>6.9</v>
      </c>
      <c r="F20" s="266">
        <v>9.5</v>
      </c>
      <c r="G20" s="266">
        <v>5</v>
      </c>
      <c r="H20" s="266">
        <v>6.3</v>
      </c>
      <c r="I20" s="266">
        <v>5</v>
      </c>
      <c r="J20" s="233">
        <f t="shared" si="0"/>
        <v>6.7649999999999997</v>
      </c>
      <c r="K20" s="233"/>
      <c r="L20" s="233">
        <f t="shared" si="1"/>
        <v>6.7649999999999997</v>
      </c>
      <c r="M20" s="234"/>
      <c r="N20" s="235">
        <v>7.5</v>
      </c>
      <c r="O20" s="235"/>
      <c r="P20" s="233">
        <f t="shared" si="2"/>
        <v>7.5</v>
      </c>
      <c r="Q20" s="236"/>
      <c r="R20" s="233">
        <f t="shared" si="3"/>
        <v>6.7649999999999997</v>
      </c>
      <c r="S20" s="233">
        <f t="shared" si="4"/>
        <v>7.5</v>
      </c>
      <c r="T20" s="265">
        <f t="shared" si="5"/>
        <v>7.1325000000000003</v>
      </c>
      <c r="U20" s="223">
        <v>9</v>
      </c>
    </row>
    <row r="21" spans="1:21" x14ac:dyDescent="0.3">
      <c r="A21" s="108">
        <v>67</v>
      </c>
      <c r="B21" s="90" t="s">
        <v>242</v>
      </c>
      <c r="C21" s="90" t="s">
        <v>179</v>
      </c>
      <c r="D21" s="232"/>
      <c r="E21" s="266">
        <v>6</v>
      </c>
      <c r="F21" s="266">
        <v>9</v>
      </c>
      <c r="G21" s="266">
        <v>6</v>
      </c>
      <c r="H21" s="266">
        <v>5.7</v>
      </c>
      <c r="I21" s="266">
        <v>4.8</v>
      </c>
      <c r="J21" s="233">
        <f t="shared" si="0"/>
        <v>6.5100000000000007</v>
      </c>
      <c r="K21" s="233"/>
      <c r="L21" s="233">
        <f t="shared" si="1"/>
        <v>6.5100000000000007</v>
      </c>
      <c r="M21" s="234"/>
      <c r="N21" s="235">
        <v>7.75</v>
      </c>
      <c r="O21" s="235"/>
      <c r="P21" s="233">
        <f t="shared" si="2"/>
        <v>7.75</v>
      </c>
      <c r="Q21" s="236"/>
      <c r="R21" s="233">
        <f t="shared" si="3"/>
        <v>6.5100000000000007</v>
      </c>
      <c r="S21" s="233">
        <f t="shared" si="4"/>
        <v>7.75</v>
      </c>
      <c r="T21" s="265">
        <f t="shared" si="5"/>
        <v>7.1300000000000008</v>
      </c>
      <c r="U21" s="223">
        <v>10</v>
      </c>
    </row>
    <row r="22" spans="1:21" x14ac:dyDescent="0.3">
      <c r="A22" s="108">
        <v>46</v>
      </c>
      <c r="B22" s="90" t="s">
        <v>214</v>
      </c>
      <c r="C22" s="90" t="s">
        <v>169</v>
      </c>
      <c r="D22" s="232"/>
      <c r="E22" s="266">
        <v>6.3</v>
      </c>
      <c r="F22" s="266">
        <v>9</v>
      </c>
      <c r="G22" s="266">
        <v>6</v>
      </c>
      <c r="H22" s="266">
        <v>6.7</v>
      </c>
      <c r="I22" s="266">
        <v>5</v>
      </c>
      <c r="J22" s="233">
        <f t="shared" si="0"/>
        <v>6.8</v>
      </c>
      <c r="K22" s="233"/>
      <c r="L22" s="233">
        <f t="shared" si="1"/>
        <v>6.8</v>
      </c>
      <c r="M22" s="234"/>
      <c r="N22" s="235">
        <v>7.25</v>
      </c>
      <c r="O22" s="235"/>
      <c r="P22" s="233">
        <f t="shared" si="2"/>
        <v>7.25</v>
      </c>
      <c r="Q22" s="236"/>
      <c r="R22" s="233">
        <f t="shared" si="3"/>
        <v>6.8</v>
      </c>
      <c r="S22" s="233">
        <f t="shared" si="4"/>
        <v>7.25</v>
      </c>
      <c r="T22" s="265">
        <f t="shared" si="5"/>
        <v>7.0250000000000004</v>
      </c>
      <c r="U22" s="223">
        <v>11</v>
      </c>
    </row>
    <row r="23" spans="1:21" x14ac:dyDescent="0.3">
      <c r="A23" s="108">
        <v>51</v>
      </c>
      <c r="B23" s="90" t="s">
        <v>117</v>
      </c>
      <c r="C23" s="90" t="s">
        <v>169</v>
      </c>
      <c r="D23" s="232"/>
      <c r="E23" s="266">
        <v>7</v>
      </c>
      <c r="F23" s="266">
        <v>8.3000000000000007</v>
      </c>
      <c r="G23" s="266">
        <v>6</v>
      </c>
      <c r="H23" s="266">
        <v>7</v>
      </c>
      <c r="I23" s="266">
        <v>6.3</v>
      </c>
      <c r="J23" s="233">
        <f t="shared" si="0"/>
        <v>7.0200000000000014</v>
      </c>
      <c r="K23" s="233">
        <v>1</v>
      </c>
      <c r="L23" s="233">
        <f t="shared" si="1"/>
        <v>6.0200000000000014</v>
      </c>
      <c r="M23" s="234"/>
      <c r="N23" s="235">
        <v>7.75</v>
      </c>
      <c r="O23" s="235"/>
      <c r="P23" s="233">
        <f t="shared" si="2"/>
        <v>7.75</v>
      </c>
      <c r="Q23" s="236"/>
      <c r="R23" s="233">
        <f t="shared" si="3"/>
        <v>6.0200000000000014</v>
      </c>
      <c r="S23" s="233">
        <f t="shared" si="4"/>
        <v>7.75</v>
      </c>
      <c r="T23" s="265">
        <f t="shared" si="5"/>
        <v>6.8850000000000007</v>
      </c>
      <c r="U23" s="223">
        <v>12</v>
      </c>
    </row>
    <row r="24" spans="1:21" x14ac:dyDescent="0.3">
      <c r="A24" s="108">
        <v>59</v>
      </c>
      <c r="B24" s="90" t="s">
        <v>123</v>
      </c>
      <c r="C24" s="90" t="s">
        <v>111</v>
      </c>
      <c r="D24" s="232"/>
      <c r="E24" s="266">
        <v>6</v>
      </c>
      <c r="F24" s="266">
        <v>8.5</v>
      </c>
      <c r="G24" s="266">
        <v>8</v>
      </c>
      <c r="H24" s="266">
        <v>5.9</v>
      </c>
      <c r="I24" s="266">
        <v>6</v>
      </c>
      <c r="J24" s="233">
        <f t="shared" si="0"/>
        <v>7.0050000000000008</v>
      </c>
      <c r="K24" s="233">
        <v>1</v>
      </c>
      <c r="L24" s="233">
        <f t="shared" si="1"/>
        <v>6.0050000000000008</v>
      </c>
      <c r="M24" s="234"/>
      <c r="N24" s="235">
        <v>7.28</v>
      </c>
      <c r="O24" s="235"/>
      <c r="P24" s="233">
        <f t="shared" si="2"/>
        <v>7.28</v>
      </c>
      <c r="Q24" s="236"/>
      <c r="R24" s="233">
        <f t="shared" si="3"/>
        <v>6.0050000000000008</v>
      </c>
      <c r="S24" s="233">
        <f t="shared" si="4"/>
        <v>7.28</v>
      </c>
      <c r="T24" s="265">
        <f t="shared" si="5"/>
        <v>6.6425000000000001</v>
      </c>
      <c r="U24" s="223">
        <v>13</v>
      </c>
    </row>
    <row r="25" spans="1:21" x14ac:dyDescent="0.3">
      <c r="A25" s="108">
        <v>17</v>
      </c>
      <c r="B25" s="90" t="s">
        <v>217</v>
      </c>
      <c r="C25" s="90" t="s">
        <v>206</v>
      </c>
      <c r="D25" s="232"/>
      <c r="E25" s="266">
        <v>6.5</v>
      </c>
      <c r="F25" s="266">
        <v>9.5</v>
      </c>
      <c r="G25" s="266">
        <v>4</v>
      </c>
      <c r="H25" s="266">
        <v>6.2</v>
      </c>
      <c r="I25" s="266">
        <v>4.8</v>
      </c>
      <c r="J25" s="233">
        <f t="shared" si="0"/>
        <v>6.4349999999999996</v>
      </c>
      <c r="K25" s="233">
        <v>1</v>
      </c>
      <c r="L25" s="233">
        <f t="shared" si="1"/>
        <v>5.4349999999999996</v>
      </c>
      <c r="M25" s="234"/>
      <c r="N25" s="235">
        <v>7.54</v>
      </c>
      <c r="O25" s="235"/>
      <c r="P25" s="233">
        <f t="shared" si="2"/>
        <v>7.54</v>
      </c>
      <c r="Q25" s="236"/>
      <c r="R25" s="233">
        <f t="shared" si="3"/>
        <v>5.4349999999999996</v>
      </c>
      <c r="S25" s="233">
        <f t="shared" si="4"/>
        <v>7.54</v>
      </c>
      <c r="T25" s="265">
        <f t="shared" si="5"/>
        <v>6.4874999999999998</v>
      </c>
      <c r="U25" s="223">
        <v>14</v>
      </c>
    </row>
    <row r="28" spans="1:21" x14ac:dyDescent="0.3">
      <c r="D28" s="90"/>
    </row>
    <row r="29" spans="1:21" x14ac:dyDescent="0.3">
      <c r="D29" s="90"/>
    </row>
    <row r="30" spans="1:21" x14ac:dyDescent="0.3">
      <c r="D30" s="90"/>
    </row>
    <row r="31" spans="1:21" x14ac:dyDescent="0.3">
      <c r="D31" s="90"/>
    </row>
    <row r="32" spans="1:21" x14ac:dyDescent="0.3">
      <c r="D32" s="90"/>
    </row>
    <row r="33" spans="4:4" x14ac:dyDescent="0.3">
      <c r="D33" s="90"/>
    </row>
    <row r="34" spans="4:4" x14ac:dyDescent="0.3">
      <c r="D34" s="90"/>
    </row>
    <row r="35" spans="4:4" x14ac:dyDescent="0.3">
      <c r="D35" s="90"/>
    </row>
    <row r="36" spans="4:4" x14ac:dyDescent="0.3">
      <c r="D36" s="90"/>
    </row>
    <row r="37" spans="4:4" x14ac:dyDescent="0.3">
      <c r="D37" s="90"/>
    </row>
    <row r="38" spans="4:4" x14ac:dyDescent="0.3">
      <c r="D38" s="90"/>
    </row>
    <row r="39" spans="4:4" x14ac:dyDescent="0.3">
      <c r="D39" s="90"/>
    </row>
    <row r="40" spans="4:4" x14ac:dyDescent="0.3">
      <c r="D40" s="90"/>
    </row>
    <row r="41" spans="4:4" x14ac:dyDescent="0.3">
      <c r="D41" s="90"/>
    </row>
  </sheetData>
  <sortState xmlns:xlrd2="http://schemas.microsoft.com/office/spreadsheetml/2017/richdata2" ref="A12:U25">
    <sortCondition descending="1" ref="T12:T25"/>
  </sortState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1FFEF-2FCB-4216-938D-979EFACF50D5}">
  <sheetPr>
    <pageSetUpPr fitToPage="1"/>
  </sheetPr>
  <dimension ref="A1:FO16"/>
  <sheetViews>
    <sheetView zoomScale="85" zoomScaleNormal="85" workbookViewId="0">
      <selection activeCell="EG13" sqref="EG13"/>
    </sheetView>
  </sheetViews>
  <sheetFormatPr defaultColWidth="9.109375" defaultRowHeight="14.4" x14ac:dyDescent="0.3"/>
  <cols>
    <col min="1" max="1" width="5.44140625" style="237" customWidth="1"/>
    <col min="2" max="2" width="18.77734375" style="237" customWidth="1"/>
    <col min="3" max="3" width="23" style="237" bestFit="1" customWidth="1"/>
    <col min="4" max="4" width="22.77734375" style="237" bestFit="1" customWidth="1"/>
    <col min="5" max="5" width="21.21875" style="237" bestFit="1" customWidth="1"/>
    <col min="6" max="6" width="7.5546875" style="277" customWidth="1"/>
    <col min="7" max="7" width="10.77734375" style="277" customWidth="1"/>
    <col min="8" max="8" width="10.21875" style="277" customWidth="1"/>
    <col min="9" max="9" width="9.21875" style="277" customWidth="1"/>
    <col min="10" max="10" width="11" style="277" customWidth="1"/>
    <col min="11" max="11" width="9" style="277" customWidth="1"/>
    <col min="12" max="22" width="9.109375" style="277" customWidth="1"/>
    <col min="23" max="23" width="3.109375" style="237" customWidth="1"/>
    <col min="24" max="33" width="7.77734375" style="237" customWidth="1"/>
    <col min="34" max="34" width="3.21875" style="237" customWidth="1"/>
    <col min="35" max="44" width="7.77734375" style="237" customWidth="1"/>
    <col min="45" max="45" width="3.21875" style="237" customWidth="1"/>
    <col min="46" max="55" width="7.77734375" style="237" customWidth="1"/>
    <col min="56" max="56" width="3.21875" style="237" customWidth="1"/>
    <col min="57" max="57" width="7.5546875" style="277" customWidth="1"/>
    <col min="58" max="58" width="10.77734375" style="277" customWidth="1"/>
    <col min="59" max="59" width="10.21875" style="277" customWidth="1"/>
    <col min="60" max="60" width="9.21875" style="277" customWidth="1"/>
    <col min="61" max="61" width="11" style="277" customWidth="1"/>
    <col min="62" max="62" width="9" style="277" customWidth="1"/>
    <col min="63" max="73" width="9.109375" style="277" customWidth="1"/>
    <col min="74" max="74" width="3.109375" style="237" customWidth="1"/>
    <col min="75" max="75" width="11.21875" style="237" customWidth="1"/>
    <col min="76" max="83" width="7.77734375" style="237" customWidth="1"/>
    <col min="84" max="84" width="2.77734375" style="237" customWidth="1"/>
    <col min="85" max="85" width="6" style="237" customWidth="1"/>
    <col min="86" max="86" width="5.21875" style="237" customWidth="1"/>
    <col min="87" max="87" width="5.109375" style="237" customWidth="1"/>
    <col min="88" max="88" width="5.44140625" style="237" customWidth="1"/>
    <col min="89" max="89" width="5.109375" style="237" customWidth="1"/>
    <col min="90" max="90" width="6.21875" style="237" customWidth="1"/>
    <col min="91" max="96" width="7.77734375" style="237" customWidth="1"/>
    <col min="97" max="97" width="3.21875" style="237" customWidth="1"/>
    <col min="98" max="105" width="7.77734375" style="237" customWidth="1"/>
    <col min="106" max="106" width="12.109375" style="237" customWidth="1"/>
    <col min="107" max="107" width="2.77734375" style="237" customWidth="1"/>
    <col min="108" max="108" width="7.5546875" style="277" customWidth="1"/>
    <col min="109" max="109" width="10.77734375" style="277" customWidth="1"/>
    <col min="110" max="110" width="10.21875" style="277" customWidth="1"/>
    <col min="111" max="111" width="9.21875" style="277" customWidth="1"/>
    <col min="112" max="112" width="11" style="277" customWidth="1"/>
    <col min="113" max="113" width="9" style="277" customWidth="1"/>
    <col min="114" max="124" width="9.109375" style="277" customWidth="1"/>
    <col min="125" max="125" width="3.21875" style="237" customWidth="1"/>
    <col min="126" max="129" width="7.77734375" style="237" customWidth="1"/>
    <col min="130" max="130" width="9.77734375" style="237" customWidth="1"/>
    <col min="131" max="131" width="3.21875" style="237" customWidth="1"/>
    <col min="132" max="132" width="8.77734375" style="237" customWidth="1"/>
    <col min="133" max="139" width="7.77734375" style="237" customWidth="1"/>
    <col min="140" max="140" width="3.21875" style="237" customWidth="1"/>
    <col min="141" max="145" width="7.77734375" style="237" customWidth="1"/>
    <col min="146" max="146" width="3.21875" style="237" customWidth="1"/>
    <col min="147" max="147" width="12.109375" style="237" customWidth="1"/>
    <col min="148" max="148" width="4.5546875" style="237" customWidth="1"/>
    <col min="149" max="149" width="10.77734375" style="237" customWidth="1"/>
    <col min="150" max="150" width="2.77734375" style="237" customWidth="1"/>
    <col min="151" max="151" width="10.44140625" style="237" customWidth="1"/>
    <col min="152" max="152" width="2.77734375" style="237" customWidth="1"/>
    <col min="153" max="153" width="9.109375" style="237" customWidth="1"/>
    <col min="154" max="154" width="13.21875" style="237" customWidth="1"/>
    <col min="155" max="155" width="16.88671875" style="237" customWidth="1"/>
    <col min="156" max="156" width="7.77734375" style="237" customWidth="1"/>
    <col min="157" max="157" width="6.77734375" style="237" customWidth="1"/>
    <col min="158" max="158" width="7.44140625" style="237" customWidth="1"/>
    <col min="159" max="159" width="11.5546875" style="237" customWidth="1"/>
    <col min="160" max="160" width="2.77734375" style="237" customWidth="1"/>
    <col min="161" max="164" width="5.88671875" style="237" customWidth="1"/>
    <col min="165" max="165" width="12.21875" style="237" customWidth="1"/>
    <col min="166" max="166" width="2.77734375" style="237" customWidth="1"/>
    <col min="167" max="170" width="5.88671875" style="237" customWidth="1"/>
    <col min="171" max="171" width="12.21875" style="237" customWidth="1"/>
    <col min="172" max="16384" width="9.109375" style="237"/>
  </cols>
  <sheetData>
    <row r="1" spans="1:171" x14ac:dyDescent="0.3">
      <c r="A1" s="91" t="str">
        <f>'Comp Detail'!A1</f>
        <v>Australian National Vaulting Championships 2024</v>
      </c>
      <c r="B1" s="3"/>
      <c r="C1" s="89"/>
      <c r="D1" s="204"/>
      <c r="E1" s="204"/>
      <c r="F1" s="1"/>
      <c r="G1" s="1"/>
      <c r="H1" s="1"/>
      <c r="I1" s="1"/>
      <c r="J1" s="1"/>
      <c r="K1" s="1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BE1" s="1"/>
      <c r="BF1" s="1"/>
      <c r="BG1" s="1"/>
      <c r="BH1" s="1"/>
      <c r="BI1" s="1"/>
      <c r="BJ1" s="1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DD1" s="1"/>
      <c r="DE1" s="1"/>
      <c r="DF1" s="1"/>
      <c r="DG1" s="1"/>
      <c r="DH1" s="1"/>
      <c r="DI1" s="1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EX1" s="238">
        <f ca="1">NOW()</f>
        <v>45603.451327662035</v>
      </c>
      <c r="FC1" s="238">
        <f ca="1">NOW()</f>
        <v>45603.451327662035</v>
      </c>
      <c r="FI1" s="238">
        <f ca="1">NOW()</f>
        <v>45603.451327662035</v>
      </c>
      <c r="FO1" s="238">
        <f ca="1">NOW()</f>
        <v>45603.451327662035</v>
      </c>
    </row>
    <row r="2" spans="1:171" x14ac:dyDescent="0.3">
      <c r="A2" s="6"/>
      <c r="B2" s="3"/>
      <c r="C2" s="89"/>
      <c r="D2" s="204"/>
      <c r="E2" s="50"/>
      <c r="F2" s="1"/>
      <c r="G2" s="1"/>
      <c r="H2" s="1"/>
      <c r="I2" s="1"/>
      <c r="J2" s="1"/>
      <c r="K2" s="1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BE2" s="1"/>
      <c r="BF2" s="1"/>
      <c r="BG2" s="1"/>
      <c r="BH2" s="1"/>
      <c r="BI2" s="1"/>
      <c r="BJ2" s="1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DC2" s="352"/>
      <c r="DD2" s="1"/>
      <c r="DE2" s="1"/>
      <c r="DF2" s="1"/>
      <c r="DG2" s="1"/>
      <c r="DH2" s="1"/>
      <c r="DI2" s="1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EX2" s="239">
        <f ca="1">NOW()</f>
        <v>45603.451327662035</v>
      </c>
      <c r="FC2" s="239">
        <f ca="1">NOW()</f>
        <v>45603.451327662035</v>
      </c>
      <c r="FI2" s="239">
        <f ca="1">NOW()</f>
        <v>45603.451327662035</v>
      </c>
      <c r="FO2" s="239">
        <f ca="1">NOW()</f>
        <v>45603.451327662035</v>
      </c>
    </row>
    <row r="3" spans="1:171" x14ac:dyDescent="0.3">
      <c r="A3" s="465" t="str">
        <f>'Comp Detail'!A3</f>
        <v>27 to 29 Sept 2024</v>
      </c>
      <c r="B3" s="466"/>
      <c r="C3" s="89"/>
      <c r="D3" s="204"/>
      <c r="E3" s="204"/>
      <c r="DC3" s="352"/>
      <c r="EX3" s="239"/>
    </row>
    <row r="4" spans="1:171" x14ac:dyDescent="0.3">
      <c r="A4" s="353"/>
      <c r="B4" s="354"/>
      <c r="C4" s="89"/>
      <c r="D4" s="204"/>
      <c r="E4" s="204"/>
      <c r="DC4" s="352"/>
      <c r="EX4" s="239"/>
    </row>
    <row r="5" spans="1:171" x14ac:dyDescent="0.3">
      <c r="A5" s="467"/>
      <c r="B5" s="468"/>
      <c r="C5" s="85"/>
      <c r="D5" s="204"/>
      <c r="E5" s="204"/>
      <c r="F5" s="142" t="s">
        <v>74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  <c r="BE5" s="356" t="s">
        <v>137</v>
      </c>
      <c r="BF5" s="356"/>
      <c r="BG5" s="356"/>
      <c r="BH5" s="356"/>
      <c r="BI5" s="356"/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6"/>
      <c r="BU5" s="356"/>
      <c r="BV5" s="356"/>
      <c r="BW5" s="356"/>
      <c r="BX5" s="356"/>
      <c r="BY5" s="356"/>
      <c r="BZ5" s="356"/>
      <c r="CA5" s="356"/>
      <c r="CB5" s="356"/>
      <c r="CC5" s="356"/>
      <c r="CD5" s="356"/>
      <c r="CE5" s="356"/>
      <c r="CF5" s="356"/>
      <c r="CG5" s="356"/>
      <c r="CH5" s="356"/>
      <c r="CI5" s="356"/>
      <c r="CJ5" s="356"/>
      <c r="CK5" s="356"/>
      <c r="CL5" s="356"/>
      <c r="CM5" s="356"/>
      <c r="CN5" s="356"/>
      <c r="CO5" s="356"/>
      <c r="CP5" s="356"/>
      <c r="CQ5" s="356"/>
      <c r="CR5" s="356"/>
      <c r="CS5" s="356"/>
      <c r="CT5" s="356"/>
      <c r="CU5" s="356"/>
      <c r="CV5" s="356"/>
      <c r="CW5" s="356"/>
      <c r="CX5" s="356"/>
      <c r="CY5" s="356"/>
      <c r="CZ5" s="356"/>
      <c r="DA5" s="356"/>
      <c r="DB5" s="356"/>
      <c r="DC5" s="352"/>
      <c r="DD5" s="357" t="s">
        <v>11</v>
      </c>
      <c r="DE5" s="357"/>
      <c r="DF5" s="357"/>
      <c r="DG5" s="357"/>
      <c r="DH5" s="357"/>
      <c r="DI5" s="357"/>
      <c r="DJ5" s="357"/>
      <c r="DK5" s="357"/>
      <c r="DL5" s="357"/>
      <c r="DM5" s="357"/>
      <c r="DN5" s="357"/>
      <c r="DO5" s="357"/>
      <c r="DP5" s="357"/>
      <c r="DQ5" s="357"/>
      <c r="DR5" s="357"/>
      <c r="DS5" s="357"/>
      <c r="DT5" s="357"/>
      <c r="DU5" s="357"/>
      <c r="DV5" s="357"/>
      <c r="DW5" s="357"/>
      <c r="DX5" s="357"/>
      <c r="DY5" s="357"/>
      <c r="DZ5" s="357"/>
      <c r="EA5" s="357"/>
      <c r="EB5" s="357"/>
      <c r="EC5" s="357"/>
      <c r="ED5" s="357"/>
      <c r="EE5" s="357"/>
      <c r="EF5" s="357"/>
      <c r="EG5" s="357"/>
      <c r="EH5" s="357"/>
      <c r="EI5" s="357"/>
      <c r="EJ5" s="357"/>
      <c r="EK5" s="357"/>
      <c r="EL5" s="357"/>
      <c r="EM5" s="357"/>
      <c r="EN5" s="357"/>
      <c r="EO5" s="357"/>
    </row>
    <row r="6" spans="1:171" x14ac:dyDescent="0.3">
      <c r="A6" s="358"/>
      <c r="B6" s="85"/>
      <c r="C6" s="85"/>
      <c r="D6" s="204"/>
      <c r="DC6" s="352"/>
    </row>
    <row r="7" spans="1:171" x14ac:dyDescent="0.3">
      <c r="A7" s="359" t="s">
        <v>138</v>
      </c>
      <c r="B7" s="358"/>
      <c r="F7" s="134" t="s">
        <v>47</v>
      </c>
      <c r="G7" s="90" t="s">
        <v>288</v>
      </c>
      <c r="H7" s="90"/>
      <c r="I7" s="90"/>
      <c r="J7" s="90"/>
      <c r="K7" s="90"/>
      <c r="M7" s="134"/>
      <c r="N7" s="134"/>
      <c r="O7" s="134"/>
      <c r="P7" s="134"/>
      <c r="Q7" s="134"/>
      <c r="R7" s="134"/>
      <c r="S7" s="90"/>
      <c r="T7" s="90"/>
      <c r="U7" s="90"/>
      <c r="V7" s="90"/>
      <c r="X7" s="240" t="s">
        <v>46</v>
      </c>
      <c r="Y7" s="90" t="s">
        <v>289</v>
      </c>
      <c r="AI7" s="240" t="s">
        <v>48</v>
      </c>
      <c r="AJ7" t="s">
        <v>290</v>
      </c>
      <c r="AT7" s="240" t="s">
        <v>96</v>
      </c>
      <c r="AU7" s="90" t="s">
        <v>291</v>
      </c>
      <c r="BE7" s="134" t="s">
        <v>47</v>
      </c>
      <c r="BF7" t="s">
        <v>290</v>
      </c>
      <c r="BG7" s="90"/>
      <c r="BH7" s="90"/>
      <c r="BI7" s="90"/>
      <c r="BJ7" s="90"/>
      <c r="BO7" s="134"/>
      <c r="BP7" s="134"/>
      <c r="BQ7" s="134"/>
      <c r="BR7" s="90"/>
      <c r="BS7" s="90"/>
      <c r="BT7" s="90"/>
      <c r="BU7" s="90"/>
      <c r="BW7" s="240" t="s">
        <v>46</v>
      </c>
      <c r="BX7" s="90" t="s">
        <v>291</v>
      </c>
      <c r="CM7" s="240" t="s">
        <v>48</v>
      </c>
      <c r="CN7" s="90" t="s">
        <v>289</v>
      </c>
      <c r="CT7" s="240" t="s">
        <v>96</v>
      </c>
      <c r="CU7" s="237" t="s">
        <v>288</v>
      </c>
      <c r="DC7" s="352"/>
      <c r="DD7" s="134" t="s">
        <v>47</v>
      </c>
      <c r="DE7" s="90" t="s">
        <v>289</v>
      </c>
      <c r="DF7" s="90"/>
      <c r="DG7" s="90"/>
      <c r="DH7" s="90"/>
      <c r="DI7" s="90"/>
      <c r="DN7" s="134"/>
      <c r="DO7" s="134"/>
      <c r="DP7" s="134"/>
      <c r="DQ7" s="90"/>
      <c r="DR7" s="90"/>
      <c r="DS7" s="90"/>
      <c r="DT7" s="90"/>
      <c r="DV7" s="240" t="s">
        <v>46</v>
      </c>
      <c r="DW7" s="237" t="s">
        <v>288</v>
      </c>
      <c r="EC7" s="240" t="s">
        <v>48</v>
      </c>
      <c r="ED7" s="90" t="s">
        <v>291</v>
      </c>
      <c r="EK7" s="240" t="s">
        <v>96</v>
      </c>
      <c r="EL7" t="s">
        <v>290</v>
      </c>
      <c r="EQ7" s="240" t="s">
        <v>12</v>
      </c>
      <c r="EY7" s="240" t="s">
        <v>74</v>
      </c>
      <c r="FE7" s="464" t="s">
        <v>139</v>
      </c>
      <c r="FF7" s="464"/>
      <c r="FG7" s="464"/>
      <c r="FH7" s="464"/>
      <c r="FK7" s="464" t="s">
        <v>51</v>
      </c>
      <c r="FL7" s="464"/>
      <c r="FM7" s="464"/>
      <c r="FN7" s="464"/>
    </row>
    <row r="8" spans="1:171" x14ac:dyDescent="0.3">
      <c r="A8" s="358" t="s">
        <v>140</v>
      </c>
      <c r="B8" s="360"/>
      <c r="C8" s="85"/>
      <c r="F8" s="134" t="s">
        <v>26</v>
      </c>
      <c r="G8" s="90"/>
      <c r="H8" s="90"/>
      <c r="I8" s="90"/>
      <c r="J8" s="90"/>
      <c r="K8" s="90"/>
      <c r="M8" s="90"/>
      <c r="N8" s="90"/>
      <c r="O8" s="90"/>
      <c r="P8" s="90"/>
      <c r="Q8" s="90"/>
      <c r="R8" s="90"/>
      <c r="S8" s="90"/>
      <c r="T8" s="90"/>
      <c r="U8" s="90"/>
      <c r="V8" s="90"/>
      <c r="BE8" s="134" t="s">
        <v>26</v>
      </c>
      <c r="BF8" s="90"/>
      <c r="BG8" s="90"/>
      <c r="BH8" s="90"/>
      <c r="BI8" s="90"/>
      <c r="BJ8" s="90"/>
      <c r="BO8" s="90"/>
      <c r="BP8" s="90"/>
      <c r="BQ8" s="90"/>
      <c r="BR8" s="90"/>
      <c r="BS8" s="90"/>
      <c r="BT8" s="90"/>
      <c r="BU8" s="90"/>
      <c r="DC8" s="352"/>
      <c r="DD8" s="134" t="s">
        <v>26</v>
      </c>
      <c r="DE8" s="90"/>
      <c r="DF8" s="90"/>
      <c r="DG8" s="90"/>
      <c r="DH8" s="90"/>
      <c r="DI8" s="90"/>
      <c r="DN8" s="90"/>
      <c r="DO8" s="90"/>
      <c r="DP8" s="90"/>
      <c r="DQ8" s="90"/>
      <c r="DR8" s="90"/>
      <c r="DS8" s="90"/>
      <c r="DT8" s="90"/>
      <c r="FC8" s="240" t="s">
        <v>141</v>
      </c>
      <c r="FD8" s="240"/>
      <c r="FE8" s="240"/>
      <c r="FF8" s="240"/>
      <c r="FG8" s="240"/>
      <c r="FH8" s="240"/>
      <c r="FI8" s="240" t="s">
        <v>142</v>
      </c>
      <c r="FJ8" s="240"/>
      <c r="FK8" s="240"/>
      <c r="FL8" s="240"/>
      <c r="FM8" s="240"/>
      <c r="FN8" s="240"/>
      <c r="FO8" s="240" t="s">
        <v>11</v>
      </c>
    </row>
    <row r="9" spans="1:171" x14ac:dyDescent="0.3"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469" t="s">
        <v>132</v>
      </c>
      <c r="O9" s="470" t="s">
        <v>133</v>
      </c>
      <c r="P9" s="218"/>
      <c r="Q9" s="218"/>
      <c r="R9" s="144" t="s">
        <v>2</v>
      </c>
      <c r="T9" s="144"/>
      <c r="U9" s="144" t="s">
        <v>3</v>
      </c>
      <c r="V9" s="144" t="s">
        <v>80</v>
      </c>
      <c r="AH9" s="241"/>
      <c r="AS9" s="241"/>
      <c r="BD9" s="241"/>
      <c r="BE9" s="134" t="s">
        <v>1</v>
      </c>
      <c r="BF9" s="90"/>
      <c r="BG9" s="90"/>
      <c r="BH9" s="90"/>
      <c r="BI9" s="90"/>
      <c r="BJ9" s="90"/>
      <c r="BK9" s="143" t="s">
        <v>1</v>
      </c>
      <c r="BL9" s="144"/>
      <c r="BM9" s="469" t="s">
        <v>132</v>
      </c>
      <c r="BN9" s="470" t="s">
        <v>133</v>
      </c>
      <c r="BO9" s="144"/>
      <c r="BP9" s="144"/>
      <c r="BQ9" s="144" t="s">
        <v>2</v>
      </c>
      <c r="BS9" s="144"/>
      <c r="BT9" s="144" t="s">
        <v>3</v>
      </c>
      <c r="BU9" s="144" t="s">
        <v>80</v>
      </c>
      <c r="BW9" s="241"/>
      <c r="BX9" s="241" t="s">
        <v>143</v>
      </c>
      <c r="BY9" s="241"/>
      <c r="BZ9" s="241"/>
      <c r="CA9" s="241"/>
      <c r="CB9" s="241"/>
      <c r="CC9" s="240"/>
      <c r="CE9" s="240" t="s">
        <v>13</v>
      </c>
      <c r="CM9" s="361" t="s">
        <v>14</v>
      </c>
      <c r="CN9" s="241"/>
      <c r="CO9" s="241"/>
      <c r="CR9" s="361" t="s">
        <v>45</v>
      </c>
      <c r="CS9" s="361"/>
      <c r="CT9" s="241"/>
      <c r="CU9" s="241" t="s">
        <v>143</v>
      </c>
      <c r="CV9" s="241"/>
      <c r="CW9" s="241"/>
      <c r="CX9" s="241"/>
      <c r="CY9" s="241"/>
      <c r="CZ9" s="240"/>
      <c r="DB9" s="361" t="s">
        <v>13</v>
      </c>
      <c r="DC9" s="352"/>
      <c r="DD9" s="134" t="s">
        <v>1</v>
      </c>
      <c r="DE9" s="90"/>
      <c r="DF9" s="90"/>
      <c r="DG9" s="90"/>
      <c r="DH9" s="90"/>
      <c r="DI9" s="90"/>
      <c r="DJ9" s="143" t="s">
        <v>1</v>
      </c>
      <c r="DK9" s="144"/>
      <c r="DL9" s="469" t="s">
        <v>132</v>
      </c>
      <c r="DM9" s="470" t="s">
        <v>133</v>
      </c>
      <c r="DN9" s="144"/>
      <c r="DO9" s="144"/>
      <c r="DP9" s="144" t="s">
        <v>2</v>
      </c>
      <c r="DR9" s="144"/>
      <c r="DS9" s="144" t="s">
        <v>3</v>
      </c>
      <c r="DT9" s="144" t="s">
        <v>80</v>
      </c>
      <c r="DU9" s="352"/>
      <c r="DV9" s="240"/>
      <c r="DW9" s="237" t="s">
        <v>10</v>
      </c>
      <c r="DX9" s="241" t="s">
        <v>36</v>
      </c>
      <c r="DY9" s="240"/>
      <c r="DZ9" s="240" t="s">
        <v>13</v>
      </c>
      <c r="EA9" s="362"/>
      <c r="EB9" s="363"/>
      <c r="EC9" s="241" t="s">
        <v>14</v>
      </c>
      <c r="ED9" s="241"/>
      <c r="EE9" s="241"/>
      <c r="EF9" s="241"/>
      <c r="EG9" s="361"/>
      <c r="EH9" s="361"/>
      <c r="EI9" s="361" t="s">
        <v>45</v>
      </c>
      <c r="EJ9" s="362"/>
      <c r="EK9" s="240"/>
      <c r="EL9" s="237" t="s">
        <v>10</v>
      </c>
      <c r="EM9" s="241" t="s">
        <v>36</v>
      </c>
      <c r="EN9" s="240"/>
      <c r="EO9" s="240" t="s">
        <v>13</v>
      </c>
      <c r="EQ9" s="364" t="s">
        <v>50</v>
      </c>
      <c r="ER9" s="364"/>
      <c r="ES9" s="364" t="s">
        <v>139</v>
      </c>
      <c r="ET9" s="365"/>
      <c r="EU9" s="364" t="s">
        <v>51</v>
      </c>
      <c r="EV9" s="365"/>
      <c r="EW9" s="242" t="s">
        <v>52</v>
      </c>
      <c r="EX9" s="363"/>
      <c r="EY9" s="242"/>
      <c r="EZ9" s="242"/>
      <c r="FA9" s="242"/>
      <c r="FB9" s="242"/>
      <c r="FC9" s="242" t="s">
        <v>34</v>
      </c>
      <c r="FD9" s="242"/>
      <c r="FE9" s="242"/>
      <c r="FF9" s="242"/>
      <c r="FG9" s="242"/>
      <c r="FH9" s="242"/>
      <c r="FI9" s="242" t="s">
        <v>144</v>
      </c>
      <c r="FJ9" s="242"/>
      <c r="FK9" s="242"/>
      <c r="FL9" s="242"/>
      <c r="FM9" s="242"/>
      <c r="FN9" s="242"/>
      <c r="FO9" s="242" t="s">
        <v>34</v>
      </c>
    </row>
    <row r="10" spans="1:171" s="241" customFormat="1" x14ac:dyDescent="0.3">
      <c r="A10" s="366" t="s">
        <v>24</v>
      </c>
      <c r="B10" s="366" t="s">
        <v>25</v>
      </c>
      <c r="C10" s="366" t="s">
        <v>26</v>
      </c>
      <c r="D10" s="366" t="s">
        <v>27</v>
      </c>
      <c r="E10" s="366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469"/>
      <c r="O10" s="469"/>
      <c r="P10" s="217" t="s">
        <v>2</v>
      </c>
      <c r="Q10" s="130" t="s">
        <v>87</v>
      </c>
      <c r="R10" s="145" t="s">
        <v>34</v>
      </c>
      <c r="S10" s="367" t="s">
        <v>3</v>
      </c>
      <c r="T10" s="130" t="s">
        <v>87</v>
      </c>
      <c r="U10" s="145" t="s">
        <v>34</v>
      </c>
      <c r="V10" s="145" t="s">
        <v>34</v>
      </c>
      <c r="W10" s="362"/>
      <c r="X10" s="366" t="s">
        <v>29</v>
      </c>
      <c r="Y10" s="366" t="s">
        <v>42</v>
      </c>
      <c r="Z10" s="368" t="s">
        <v>145</v>
      </c>
      <c r="AA10" s="369" t="s">
        <v>41</v>
      </c>
      <c r="AB10" s="369" t="s">
        <v>40</v>
      </c>
      <c r="AC10" s="368" t="s">
        <v>146</v>
      </c>
      <c r="AD10" s="368" t="s">
        <v>147</v>
      </c>
      <c r="AE10" s="368" t="s">
        <v>156</v>
      </c>
      <c r="AF10" s="366" t="s">
        <v>38</v>
      </c>
      <c r="AG10" s="370" t="s">
        <v>37</v>
      </c>
      <c r="AH10" s="371"/>
      <c r="AI10" s="366" t="s">
        <v>29</v>
      </c>
      <c r="AJ10" s="366" t="s">
        <v>42</v>
      </c>
      <c r="AK10" s="368" t="s">
        <v>145</v>
      </c>
      <c r="AL10" s="369" t="s">
        <v>41</v>
      </c>
      <c r="AM10" s="369" t="s">
        <v>40</v>
      </c>
      <c r="AN10" s="368" t="s">
        <v>146</v>
      </c>
      <c r="AO10" s="368" t="s">
        <v>147</v>
      </c>
      <c r="AP10" s="368" t="s">
        <v>148</v>
      </c>
      <c r="AQ10" s="366" t="s">
        <v>38</v>
      </c>
      <c r="AR10" s="370" t="s">
        <v>37</v>
      </c>
      <c r="AS10" s="371"/>
      <c r="AT10" s="366" t="s">
        <v>29</v>
      </c>
      <c r="AU10" s="366" t="s">
        <v>42</v>
      </c>
      <c r="AV10" s="368" t="s">
        <v>145</v>
      </c>
      <c r="AW10" s="369" t="s">
        <v>41</v>
      </c>
      <c r="AX10" s="369" t="s">
        <v>40</v>
      </c>
      <c r="AY10" s="368" t="s">
        <v>146</v>
      </c>
      <c r="AZ10" s="368" t="s">
        <v>147</v>
      </c>
      <c r="BA10" s="368" t="s">
        <v>148</v>
      </c>
      <c r="BB10" s="366" t="s">
        <v>38</v>
      </c>
      <c r="BC10" s="370" t="s">
        <v>37</v>
      </c>
      <c r="BD10" s="371"/>
      <c r="BE10" s="136" t="s">
        <v>81</v>
      </c>
      <c r="BF10" s="136" t="s">
        <v>82</v>
      </c>
      <c r="BG10" s="136" t="s">
        <v>83</v>
      </c>
      <c r="BH10" s="136" t="s">
        <v>84</v>
      </c>
      <c r="BI10" s="136" t="s">
        <v>85</v>
      </c>
      <c r="BJ10" s="136" t="s">
        <v>86</v>
      </c>
      <c r="BK10" s="145" t="s">
        <v>34</v>
      </c>
      <c r="BL10" s="130" t="s">
        <v>131</v>
      </c>
      <c r="BM10" s="469"/>
      <c r="BN10" s="469"/>
      <c r="BO10" s="130" t="s">
        <v>2</v>
      </c>
      <c r="BP10" s="130" t="s">
        <v>87</v>
      </c>
      <c r="BQ10" s="145" t="s">
        <v>34</v>
      </c>
      <c r="BR10" s="367" t="s">
        <v>3</v>
      </c>
      <c r="BS10" s="130" t="s">
        <v>87</v>
      </c>
      <c r="BT10" s="145" t="s">
        <v>34</v>
      </c>
      <c r="BU10" s="145" t="s">
        <v>34</v>
      </c>
      <c r="BV10" s="372"/>
      <c r="BW10" s="366" t="s">
        <v>149</v>
      </c>
      <c r="BX10" s="366" t="s">
        <v>150</v>
      </c>
      <c r="BY10" s="366" t="s">
        <v>151</v>
      </c>
      <c r="BZ10" s="366" t="s">
        <v>152</v>
      </c>
      <c r="CA10" s="366" t="s">
        <v>153</v>
      </c>
      <c r="CB10" s="366" t="s">
        <v>38</v>
      </c>
      <c r="CC10" s="368" t="s">
        <v>36</v>
      </c>
      <c r="CD10" s="368" t="s">
        <v>13</v>
      </c>
      <c r="CE10" s="373" t="s">
        <v>15</v>
      </c>
      <c r="CF10" s="371"/>
      <c r="CG10" s="366" t="s">
        <v>163</v>
      </c>
      <c r="CH10" s="366" t="s">
        <v>164</v>
      </c>
      <c r="CI10" s="366" t="s">
        <v>165</v>
      </c>
      <c r="CJ10" s="366" t="s">
        <v>166</v>
      </c>
      <c r="CK10" s="366" t="s">
        <v>167</v>
      </c>
      <c r="CL10" s="366" t="s">
        <v>168</v>
      </c>
      <c r="CM10" s="374" t="s">
        <v>160</v>
      </c>
      <c r="CN10" s="375" t="s">
        <v>161</v>
      </c>
      <c r="CO10" s="375" t="s">
        <v>162</v>
      </c>
      <c r="CP10" s="375" t="s">
        <v>33</v>
      </c>
      <c r="CQ10" s="366" t="s">
        <v>10</v>
      </c>
      <c r="CR10" s="370" t="s">
        <v>15</v>
      </c>
      <c r="CS10" s="376"/>
      <c r="CT10" s="366" t="s">
        <v>149</v>
      </c>
      <c r="CU10" s="366" t="s">
        <v>150</v>
      </c>
      <c r="CV10" s="366" t="s">
        <v>151</v>
      </c>
      <c r="CW10" s="366" t="s">
        <v>152</v>
      </c>
      <c r="CX10" s="366" t="s">
        <v>153</v>
      </c>
      <c r="CY10" s="366" t="s">
        <v>38</v>
      </c>
      <c r="CZ10" s="368" t="s">
        <v>36</v>
      </c>
      <c r="DA10" s="368" t="s">
        <v>13</v>
      </c>
      <c r="DB10" s="373" t="s">
        <v>15</v>
      </c>
      <c r="DC10" s="352"/>
      <c r="DD10" s="136" t="s">
        <v>81</v>
      </c>
      <c r="DE10" s="136" t="s">
        <v>82</v>
      </c>
      <c r="DF10" s="136" t="s">
        <v>83</v>
      </c>
      <c r="DG10" s="136" t="s">
        <v>84</v>
      </c>
      <c r="DH10" s="136" t="s">
        <v>85</v>
      </c>
      <c r="DI10" s="136" t="s">
        <v>86</v>
      </c>
      <c r="DJ10" s="145" t="s">
        <v>34</v>
      </c>
      <c r="DK10" s="130" t="s">
        <v>131</v>
      </c>
      <c r="DL10" s="469"/>
      <c r="DM10" s="469"/>
      <c r="DN10" s="130" t="s">
        <v>2</v>
      </c>
      <c r="DO10" s="130" t="s">
        <v>87</v>
      </c>
      <c r="DP10" s="145" t="s">
        <v>34</v>
      </c>
      <c r="DQ10" s="367" t="s">
        <v>3</v>
      </c>
      <c r="DR10" s="130" t="s">
        <v>87</v>
      </c>
      <c r="DS10" s="145" t="s">
        <v>34</v>
      </c>
      <c r="DT10" s="145" t="s">
        <v>34</v>
      </c>
      <c r="DU10" s="362"/>
      <c r="DV10" s="368" t="s">
        <v>36</v>
      </c>
      <c r="DW10" s="377" t="s">
        <v>9</v>
      </c>
      <c r="DX10" s="377" t="s">
        <v>15</v>
      </c>
      <c r="DY10" s="368" t="s">
        <v>0</v>
      </c>
      <c r="DZ10" s="378" t="s">
        <v>15</v>
      </c>
      <c r="EA10" s="362"/>
      <c r="EB10" s="375" t="s">
        <v>101</v>
      </c>
      <c r="EC10" s="375" t="s">
        <v>4</v>
      </c>
      <c r="ED10" s="375" t="s">
        <v>5</v>
      </c>
      <c r="EE10" s="375" t="s">
        <v>6</v>
      </c>
      <c r="EF10" s="375" t="s">
        <v>7</v>
      </c>
      <c r="EG10" s="375" t="s">
        <v>154</v>
      </c>
      <c r="EH10" s="375" t="s">
        <v>155</v>
      </c>
      <c r="EI10" s="374" t="s">
        <v>15</v>
      </c>
      <c r="EJ10" s="362"/>
      <c r="EK10" s="368" t="s">
        <v>36</v>
      </c>
      <c r="EL10" s="377" t="s">
        <v>9</v>
      </c>
      <c r="EM10" s="377" t="s">
        <v>15</v>
      </c>
      <c r="EN10" s="368" t="s">
        <v>0</v>
      </c>
      <c r="EO10" s="378" t="s">
        <v>15</v>
      </c>
      <c r="EP10" s="362"/>
      <c r="EQ10" s="379" t="s">
        <v>32</v>
      </c>
      <c r="ER10" s="364"/>
      <c r="ES10" s="243" t="s">
        <v>32</v>
      </c>
      <c r="ET10" s="365"/>
      <c r="EU10" s="243" t="s">
        <v>32</v>
      </c>
      <c r="EV10" s="380"/>
      <c r="EW10" s="243" t="s">
        <v>32</v>
      </c>
      <c r="EX10" s="374" t="s">
        <v>35</v>
      </c>
      <c r="EY10" s="243" t="s">
        <v>66</v>
      </c>
      <c r="EZ10" s="243" t="s">
        <v>67</v>
      </c>
      <c r="FA10" s="243" t="s">
        <v>68</v>
      </c>
      <c r="FB10" s="243" t="s">
        <v>97</v>
      </c>
      <c r="FC10" s="243"/>
      <c r="FD10" s="243"/>
      <c r="FE10" s="243" t="s">
        <v>66</v>
      </c>
      <c r="FF10" s="243" t="s">
        <v>67</v>
      </c>
      <c r="FG10" s="243" t="s">
        <v>68</v>
      </c>
      <c r="FH10" s="243" t="s">
        <v>97</v>
      </c>
      <c r="FI10" s="243"/>
      <c r="FJ10" s="243"/>
      <c r="FK10" s="243" t="s">
        <v>66</v>
      </c>
      <c r="FL10" s="243" t="s">
        <v>67</v>
      </c>
      <c r="FM10" s="243" t="s">
        <v>68</v>
      </c>
      <c r="FN10" s="243" t="s">
        <v>97</v>
      </c>
      <c r="FO10" s="243"/>
    </row>
    <row r="11" spans="1:171" s="241" customFormat="1" x14ac:dyDescent="0.3"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362"/>
      <c r="AH11" s="371"/>
      <c r="AS11" s="371"/>
      <c r="BD11" s="371"/>
      <c r="BE11" s="38"/>
      <c r="BF11" s="38"/>
      <c r="BG11" s="38"/>
      <c r="BH11" s="38"/>
      <c r="BI11" s="38"/>
      <c r="BJ11" s="38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362"/>
      <c r="CC11" s="381"/>
      <c r="CD11" s="381"/>
      <c r="CE11" s="381"/>
      <c r="CF11" s="371"/>
      <c r="CM11" s="363"/>
      <c r="CN11" s="363"/>
      <c r="CO11" s="363"/>
      <c r="CP11" s="363"/>
      <c r="CS11" s="371"/>
      <c r="CZ11" s="381"/>
      <c r="DA11" s="381"/>
      <c r="DB11" s="381"/>
      <c r="DC11" s="371"/>
      <c r="DD11" s="38"/>
      <c r="DE11" s="38"/>
      <c r="DF11" s="38"/>
      <c r="DG11" s="38"/>
      <c r="DH11" s="38"/>
      <c r="DI11" s="38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362"/>
      <c r="DV11" s="381"/>
      <c r="DW11" s="381"/>
      <c r="DX11" s="381"/>
      <c r="DY11" s="381"/>
      <c r="DZ11" s="381"/>
      <c r="EA11" s="362"/>
      <c r="EB11" s="363"/>
      <c r="EC11" s="363"/>
      <c r="ED11" s="363"/>
      <c r="EE11" s="363"/>
      <c r="EF11" s="363"/>
      <c r="EG11" s="363"/>
      <c r="EH11" s="363"/>
      <c r="EI11" s="363"/>
      <c r="EJ11" s="362"/>
      <c r="EK11" s="381"/>
      <c r="EL11" s="381"/>
      <c r="EM11" s="381"/>
      <c r="EN11" s="381"/>
      <c r="EO11" s="381"/>
      <c r="EP11" s="362"/>
      <c r="EQ11" s="361"/>
      <c r="ER11" s="361"/>
      <c r="ES11" s="361"/>
      <c r="EU11" s="244"/>
      <c r="EV11" s="363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</row>
    <row r="12" spans="1:171" x14ac:dyDescent="0.3">
      <c r="A12" s="108">
        <v>23</v>
      </c>
      <c r="B12" s="277" t="s">
        <v>172</v>
      </c>
      <c r="C12" s="277" t="s">
        <v>173</v>
      </c>
      <c r="D12" s="277" t="s">
        <v>174</v>
      </c>
      <c r="E12" s="277" t="s">
        <v>175</v>
      </c>
      <c r="F12" s="131">
        <v>5.8</v>
      </c>
      <c r="G12" s="131">
        <v>6.3</v>
      </c>
      <c r="H12" s="131">
        <v>6.2</v>
      </c>
      <c r="I12" s="131">
        <v>6.2</v>
      </c>
      <c r="J12" s="131">
        <v>6.2</v>
      </c>
      <c r="K12" s="131">
        <v>6</v>
      </c>
      <c r="L12" s="148">
        <f>SUM(F12:K12)/6</f>
        <v>6.1166666666666671</v>
      </c>
      <c r="M12" s="131">
        <v>6.3</v>
      </c>
      <c r="N12" s="131">
        <v>6</v>
      </c>
      <c r="O12" s="131">
        <v>6.5</v>
      </c>
      <c r="P12" s="148">
        <f>((M12*0.5)+(N12*0.25)+(O12*0.25))</f>
        <v>6.2750000000000004</v>
      </c>
      <c r="Q12" s="131"/>
      <c r="R12" s="148">
        <f>P12-Q12</f>
        <v>6.2750000000000004</v>
      </c>
      <c r="S12" s="131">
        <v>7</v>
      </c>
      <c r="T12" s="131"/>
      <c r="U12" s="148">
        <f>S12-T12</f>
        <v>7</v>
      </c>
      <c r="V12" s="20">
        <f>SUM((L12*0.6),(R12*0.25),(U12*0.15))</f>
        <v>6.2887499999999994</v>
      </c>
      <c r="W12" s="382"/>
      <c r="X12" s="383">
        <v>3.1</v>
      </c>
      <c r="Y12" s="383">
        <v>6.6</v>
      </c>
      <c r="Z12" s="383">
        <v>5.6</v>
      </c>
      <c r="AA12" s="383">
        <v>5.5</v>
      </c>
      <c r="AB12" s="383">
        <v>5.4</v>
      </c>
      <c r="AC12" s="383">
        <v>7.4</v>
      </c>
      <c r="AD12" s="383">
        <v>6.4</v>
      </c>
      <c r="AE12" s="383">
        <v>4</v>
      </c>
      <c r="AF12" s="384">
        <f>SUM(X12:AE12)</f>
        <v>43.999999999999993</v>
      </c>
      <c r="AG12" s="385">
        <f>AF12/8</f>
        <v>5.4999999999999991</v>
      </c>
      <c r="AH12" s="352"/>
      <c r="AI12" s="383">
        <v>2</v>
      </c>
      <c r="AJ12" s="383">
        <v>6.5</v>
      </c>
      <c r="AK12" s="383">
        <v>0</v>
      </c>
      <c r="AL12" s="383">
        <v>4.5</v>
      </c>
      <c r="AM12" s="383">
        <v>4.2</v>
      </c>
      <c r="AN12" s="383">
        <v>7.5</v>
      </c>
      <c r="AO12" s="383">
        <v>4.7</v>
      </c>
      <c r="AP12" s="383">
        <v>4</v>
      </c>
      <c r="AQ12" s="384">
        <f>SUM(AI12:AP12)</f>
        <v>33.4</v>
      </c>
      <c r="AR12" s="385">
        <f>AQ12/8</f>
        <v>4.1749999999999998</v>
      </c>
      <c r="AS12" s="352"/>
      <c r="AT12" s="383">
        <v>4</v>
      </c>
      <c r="AU12" s="383">
        <v>6.4</v>
      </c>
      <c r="AV12" s="383">
        <v>6.4</v>
      </c>
      <c r="AW12" s="383">
        <v>6.2</v>
      </c>
      <c r="AX12" s="383">
        <v>5.8</v>
      </c>
      <c r="AY12" s="383">
        <v>6.8</v>
      </c>
      <c r="AZ12" s="383">
        <v>6.2</v>
      </c>
      <c r="BA12" s="383">
        <v>5.5</v>
      </c>
      <c r="BB12" s="384">
        <f>SUM(AT12:BA12)</f>
        <v>47.300000000000004</v>
      </c>
      <c r="BC12" s="385">
        <f>BB12/8</f>
        <v>5.9125000000000005</v>
      </c>
      <c r="BD12" s="352"/>
      <c r="BE12" s="131">
        <v>4.5</v>
      </c>
      <c r="BF12" s="131">
        <v>5.5</v>
      </c>
      <c r="BG12" s="131">
        <v>5.8</v>
      </c>
      <c r="BH12" s="131">
        <v>5.5</v>
      </c>
      <c r="BI12" s="131">
        <v>6.2</v>
      </c>
      <c r="BJ12" s="131">
        <v>4</v>
      </c>
      <c r="BK12" s="148">
        <f>SUM(BE12:BJ12)/6</f>
        <v>5.25</v>
      </c>
      <c r="BL12" s="131">
        <v>6.5</v>
      </c>
      <c r="BM12" s="131">
        <v>7</v>
      </c>
      <c r="BN12" s="131">
        <v>7.5</v>
      </c>
      <c r="BO12" s="148">
        <f t="shared" ref="BO12" si="0">((BL12*0.5)+(BM12*0.25)+(BN12*0.25))</f>
        <v>6.875</v>
      </c>
      <c r="BP12" s="131"/>
      <c r="BQ12" s="148">
        <f>BO12-BP12</f>
        <v>6.875</v>
      </c>
      <c r="BR12" s="131">
        <v>7.5</v>
      </c>
      <c r="BS12" s="131"/>
      <c r="BT12" s="148">
        <f>BR12-BS12</f>
        <v>7.5</v>
      </c>
      <c r="BU12" s="20">
        <f>SUM((BK12*0.6),(BQ12*0.25),(BT12*0.15))</f>
        <v>5.9937500000000004</v>
      </c>
      <c r="BV12" s="382"/>
      <c r="BW12" s="386">
        <v>5.8</v>
      </c>
      <c r="BX12" s="386">
        <v>4</v>
      </c>
      <c r="BY12" s="386">
        <v>0</v>
      </c>
      <c r="BZ12" s="386">
        <v>0</v>
      </c>
      <c r="CA12" s="386">
        <v>2.5</v>
      </c>
      <c r="CB12" s="384">
        <f>SUM(BW12:CA12)</f>
        <v>12.3</v>
      </c>
      <c r="CC12" s="387">
        <v>7</v>
      </c>
      <c r="CD12" s="381">
        <f>SUM(CB12+CC12)</f>
        <v>19.3</v>
      </c>
      <c r="CE12" s="388">
        <f>CD12/6</f>
        <v>3.2166666666666668</v>
      </c>
      <c r="CF12" s="389"/>
      <c r="CG12" s="383">
        <v>5</v>
      </c>
      <c r="CH12" s="383">
        <v>4.5999999999999996</v>
      </c>
      <c r="CI12" s="383">
        <v>2</v>
      </c>
      <c r="CJ12" s="383">
        <v>6</v>
      </c>
      <c r="CK12" s="383">
        <v>4</v>
      </c>
      <c r="CL12" s="383">
        <v>0</v>
      </c>
      <c r="CM12" s="390">
        <f>SUM(CG12:CL12)/6</f>
        <v>3.6</v>
      </c>
      <c r="CN12" s="383">
        <v>4.2</v>
      </c>
      <c r="CO12" s="383">
        <v>2.2000000000000002</v>
      </c>
      <c r="CP12" s="385">
        <f>SUM((CM12*0.4),(CN12*0.3),(CO12*0.3))</f>
        <v>3.3600000000000003</v>
      </c>
      <c r="CQ12" s="391"/>
      <c r="CR12" s="385">
        <f>CP12-CQ12</f>
        <v>3.3600000000000003</v>
      </c>
      <c r="CS12" s="382"/>
      <c r="CT12" s="386">
        <v>4</v>
      </c>
      <c r="CU12" s="386">
        <v>2</v>
      </c>
      <c r="CV12" s="386">
        <v>3</v>
      </c>
      <c r="CW12" s="386">
        <v>0</v>
      </c>
      <c r="CX12" s="386">
        <v>3</v>
      </c>
      <c r="CY12" s="384">
        <f>SUM(CT12:CX12)</f>
        <v>12</v>
      </c>
      <c r="CZ12" s="387">
        <v>7.6</v>
      </c>
      <c r="DA12" s="381">
        <f>SUM(CY12+CZ12)</f>
        <v>19.600000000000001</v>
      </c>
      <c r="DB12" s="388">
        <f>DA12/6</f>
        <v>3.2666666666666671</v>
      </c>
      <c r="DC12" s="389"/>
      <c r="DD12" s="131">
        <v>6.2</v>
      </c>
      <c r="DE12" s="131">
        <v>6.4</v>
      </c>
      <c r="DF12" s="131">
        <v>6.5</v>
      </c>
      <c r="DG12" s="131">
        <v>6.6</v>
      </c>
      <c r="DH12" s="131">
        <v>6.4</v>
      </c>
      <c r="DI12" s="131">
        <v>5.9</v>
      </c>
      <c r="DJ12" s="148">
        <f>SUM(DD12:DI12)/6</f>
        <v>6.333333333333333</v>
      </c>
      <c r="DK12" s="131">
        <v>6.8</v>
      </c>
      <c r="DL12" s="131">
        <v>6.4</v>
      </c>
      <c r="DM12" s="131">
        <v>5.9</v>
      </c>
      <c r="DN12" s="148">
        <f t="shared" ref="DN12" si="1">((DK12*0.5)+(DL12*0.25)+(DM12*0.25))</f>
        <v>6.4749999999999996</v>
      </c>
      <c r="DO12" s="131"/>
      <c r="DP12" s="148">
        <f>DN12-DO12</f>
        <v>6.4749999999999996</v>
      </c>
      <c r="DQ12" s="131">
        <v>7</v>
      </c>
      <c r="DR12" s="131"/>
      <c r="DS12" s="148">
        <f>DQ12-DR12</f>
        <v>7</v>
      </c>
      <c r="DT12" s="20">
        <f>SUM((DJ12*0.6),(DP12*0.25),(DS12*0.15))</f>
        <v>6.4687499999999991</v>
      </c>
      <c r="DU12" s="389"/>
      <c r="DV12" s="386">
        <v>6.1</v>
      </c>
      <c r="DW12" s="386"/>
      <c r="DX12" s="381">
        <f>DV12-DW12</f>
        <v>6.1</v>
      </c>
      <c r="DY12" s="386">
        <v>5.6</v>
      </c>
      <c r="DZ12" s="388">
        <f>SUM(DX12*0.7+DY12*0.3)</f>
        <v>5.9499999999999993</v>
      </c>
      <c r="EA12" s="362"/>
      <c r="EB12" s="383">
        <v>6.8</v>
      </c>
      <c r="EC12" s="383">
        <v>8</v>
      </c>
      <c r="ED12" s="383">
        <v>8</v>
      </c>
      <c r="EE12" s="383">
        <v>6.4</v>
      </c>
      <c r="EF12" s="383">
        <v>5.8</v>
      </c>
      <c r="EG12" s="20">
        <f>SUM((EB12*0.2),(EC12*0.1),(ED12*0.1),(EE12*0.3),(EF12*0.3))</f>
        <v>6.62</v>
      </c>
      <c r="EH12" s="383"/>
      <c r="EI12" s="385">
        <f>SUM((EC12*0.2),(ED12*0.15),(EE12*0.25),(EF12*0.2),(EG12*0.2))-EH12</f>
        <v>6.8840000000000003</v>
      </c>
      <c r="EJ12" s="362"/>
      <c r="EK12" s="386">
        <v>7.2729999999999997</v>
      </c>
      <c r="EL12" s="386"/>
      <c r="EM12" s="381">
        <f>EK12-EL12</f>
        <v>7.2729999999999997</v>
      </c>
      <c r="EN12" s="386">
        <v>5.6</v>
      </c>
      <c r="EO12" s="388">
        <f>SUM(EM12*0.7+EN12*0.3)</f>
        <v>6.7710999999999988</v>
      </c>
      <c r="EP12" s="389"/>
      <c r="EQ12" s="245">
        <f>FC12</f>
        <v>5.4690624999999997</v>
      </c>
      <c r="ER12" s="245"/>
      <c r="ES12" s="245">
        <f>FI12</f>
        <v>3.9592708333333335</v>
      </c>
      <c r="ET12" s="392"/>
      <c r="EU12" s="245">
        <f>FO12</f>
        <v>6.5184625</v>
      </c>
      <c r="EV12" s="365"/>
      <c r="EW12" s="246">
        <f>AVERAGE(EQ12:EU12)</f>
        <v>5.3155986111111106</v>
      </c>
      <c r="EX12" s="393">
        <v>1</v>
      </c>
      <c r="EY12" s="245">
        <f>V12</f>
        <v>6.2887499999999994</v>
      </c>
      <c r="EZ12" s="245">
        <f>AG12</f>
        <v>5.4999999999999991</v>
      </c>
      <c r="FA12" s="245">
        <f>AR12</f>
        <v>4.1749999999999998</v>
      </c>
      <c r="FB12" s="245">
        <f>BC12</f>
        <v>5.9125000000000005</v>
      </c>
      <c r="FC12" s="246">
        <f>SUM(EY12:FB12)/4</f>
        <v>5.4690624999999997</v>
      </c>
      <c r="FD12" s="246"/>
      <c r="FE12" s="245">
        <f>BU12</f>
        <v>5.9937500000000004</v>
      </c>
      <c r="FF12" s="245">
        <f>CE12</f>
        <v>3.2166666666666668</v>
      </c>
      <c r="FG12" s="245">
        <f>CR12</f>
        <v>3.3600000000000003</v>
      </c>
      <c r="FH12" s="245">
        <f>DB12</f>
        <v>3.2666666666666671</v>
      </c>
      <c r="FI12" s="246">
        <f>SUM(FE12:FH12)/4</f>
        <v>3.9592708333333335</v>
      </c>
      <c r="FJ12" s="246"/>
      <c r="FK12" s="245">
        <f>DT12</f>
        <v>6.4687499999999991</v>
      </c>
      <c r="FL12" s="245">
        <f>DZ12</f>
        <v>5.9499999999999993</v>
      </c>
      <c r="FM12" s="245">
        <f>EI12</f>
        <v>6.8840000000000003</v>
      </c>
      <c r="FN12" s="245">
        <f>EO12</f>
        <v>6.7710999999999988</v>
      </c>
      <c r="FO12" s="246">
        <f>SUM(FK12:FN12)/4</f>
        <v>6.5184625</v>
      </c>
    </row>
    <row r="16" spans="1:171" x14ac:dyDescent="0.3">
      <c r="CT16" s="64"/>
      <c r="CU16" s="64"/>
      <c r="CV16" s="64"/>
      <c r="CW16" s="64"/>
      <c r="CX16" s="64"/>
      <c r="EC16" s="64"/>
      <c r="ED16" s="64"/>
      <c r="EE16" s="64"/>
      <c r="EF16" s="64"/>
      <c r="EG16" s="64"/>
    </row>
  </sheetData>
  <mergeCells count="10">
    <mergeCell ref="FK7:FN7"/>
    <mergeCell ref="A3:B3"/>
    <mergeCell ref="A5:B5"/>
    <mergeCell ref="FE7:FH7"/>
    <mergeCell ref="N9:N10"/>
    <mergeCell ref="O9:O10"/>
    <mergeCell ref="BM9:BM10"/>
    <mergeCell ref="BN9:BN10"/>
    <mergeCell ref="DL9:DL10"/>
    <mergeCell ref="DM9:DM10"/>
  </mergeCells>
  <pageMargins left="0.70866141732283472" right="0.70866141732283472" top="0.74803149606299213" bottom="0.74803149606299213" header="0.31496062992125984" footer="0.31496062992125984"/>
  <pageSetup scale="50" fitToHeight="0" orientation="landscape" r:id="rId1"/>
  <headerFooter>
    <oddFooter>&amp;C&amp;A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B3E79-4369-48E8-BD5C-C4B6C6E92BDE}">
  <dimension ref="A1:U33"/>
  <sheetViews>
    <sheetView workbookViewId="0">
      <selection activeCell="N5" sqref="N5"/>
    </sheetView>
  </sheetViews>
  <sheetFormatPr defaultColWidth="8.88671875" defaultRowHeight="14.4" x14ac:dyDescent="0.3"/>
  <cols>
    <col min="1" max="1" width="8.88671875" style="264"/>
    <col min="2" max="2" width="28.5546875" style="264" customWidth="1"/>
    <col min="3" max="3" width="24" style="264" bestFit="1" customWidth="1"/>
    <col min="4" max="4" width="2.5546875" style="264" customWidth="1"/>
    <col min="5" max="11" width="8.88671875" style="264" customWidth="1"/>
    <col min="12" max="12" width="7.5546875" style="264" customWidth="1"/>
    <col min="13" max="15" width="8.88671875" style="264" customWidth="1"/>
    <col min="16" max="16" width="7" style="264" customWidth="1"/>
    <col min="17" max="17" width="8.5546875" style="264" customWidth="1"/>
    <col min="18" max="18" width="9.5546875" style="264" customWidth="1"/>
    <col min="19" max="19" width="9.88671875" style="264" customWidth="1"/>
    <col min="20" max="16384" width="8.88671875" style="264"/>
  </cols>
  <sheetData>
    <row r="1" spans="1:21" ht="15.6" x14ac:dyDescent="0.3">
      <c r="A1" s="276" t="str">
        <f>'Comp Detail'!A1</f>
        <v>Australian National Vaulting Championships 2024</v>
      </c>
      <c r="B1" s="276"/>
      <c r="C1" s="89"/>
      <c r="M1" s="483"/>
      <c r="N1" s="483"/>
      <c r="O1" s="483"/>
    </row>
    <row r="2" spans="1:21" ht="15.6" x14ac:dyDescent="0.3">
      <c r="A2" s="276"/>
      <c r="B2" s="276"/>
      <c r="C2" s="89"/>
      <c r="M2" s="483"/>
      <c r="N2" s="483"/>
      <c r="O2" s="483"/>
    </row>
    <row r="3" spans="1:21" ht="15.6" x14ac:dyDescent="0.3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6" x14ac:dyDescent="0.3">
      <c r="A4" s="276"/>
      <c r="B4" s="275"/>
      <c r="C4" s="274"/>
      <c r="M4" s="274"/>
      <c r="N4" s="274"/>
      <c r="O4" s="274"/>
    </row>
    <row r="5" spans="1:21" ht="15.6" x14ac:dyDescent="0.3">
      <c r="A5" s="273" t="s">
        <v>266</v>
      </c>
      <c r="B5" s="271"/>
      <c r="C5" s="270"/>
      <c r="D5" s="223"/>
      <c r="E5" s="271" t="s">
        <v>47</v>
      </c>
      <c r="F5" s="90" t="s">
        <v>291</v>
      </c>
      <c r="G5" s="270"/>
      <c r="H5" s="271"/>
      <c r="I5" s="223"/>
      <c r="J5" s="223"/>
      <c r="K5" s="223"/>
      <c r="L5" s="223"/>
      <c r="M5" s="224" t="s">
        <v>46</v>
      </c>
      <c r="N5" s="90" t="s">
        <v>292</v>
      </c>
      <c r="O5" s="223"/>
      <c r="P5" s="223"/>
      <c r="Q5" s="223"/>
      <c r="R5" s="223"/>
      <c r="S5" s="223"/>
      <c r="T5" s="223"/>
    </row>
    <row r="6" spans="1:21" ht="15.6" x14ac:dyDescent="0.3">
      <c r="A6" s="273" t="s">
        <v>53</v>
      </c>
      <c r="B6" s="271">
        <v>23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3">
      <c r="D7" s="272"/>
    </row>
    <row r="8" spans="1:21" x14ac:dyDescent="0.3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3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3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3">
      <c r="D11" s="232"/>
      <c r="E11" s="267"/>
      <c r="F11" s="267"/>
      <c r="G11" s="267"/>
      <c r="H11" s="267"/>
      <c r="I11" s="267"/>
      <c r="J11" s="233"/>
      <c r="K11" s="233"/>
      <c r="L11" s="233"/>
      <c r="M11" s="230"/>
      <c r="N11" s="223"/>
      <c r="O11" s="223"/>
      <c r="P11" s="229"/>
      <c r="Q11" s="232"/>
      <c r="R11" s="223"/>
      <c r="S11" s="223"/>
      <c r="T11" s="231"/>
      <c r="U11" s="226"/>
    </row>
    <row r="12" spans="1:21" x14ac:dyDescent="0.3">
      <c r="A12" s="108">
        <v>50</v>
      </c>
      <c r="B12" s="90" t="s">
        <v>118</v>
      </c>
      <c r="C12" s="90" t="s">
        <v>169</v>
      </c>
      <c r="D12" s="232"/>
      <c r="E12" s="266">
        <v>8</v>
      </c>
      <c r="F12" s="266">
        <v>9</v>
      </c>
      <c r="G12" s="266">
        <v>9</v>
      </c>
      <c r="H12" s="266">
        <v>7.2</v>
      </c>
      <c r="I12" s="266">
        <v>5.8</v>
      </c>
      <c r="J12" s="233">
        <f t="shared" ref="J12:J17" si="0">SUM((E12*0.2)+(F12*0.25)+(G12*0.2)+(H12*0.2)+(I12*0.15))</f>
        <v>7.9600000000000009</v>
      </c>
      <c r="K12" s="233"/>
      <c r="L12" s="233">
        <f t="shared" ref="L12:L17" si="1">SUM(J12-K12)</f>
        <v>7.9600000000000009</v>
      </c>
      <c r="M12" s="234"/>
      <c r="N12" s="235">
        <v>6.8</v>
      </c>
      <c r="O12" s="235"/>
      <c r="P12" s="233">
        <f t="shared" ref="P12:P17" si="2">N12-O12</f>
        <v>6.8</v>
      </c>
      <c r="Q12" s="236"/>
      <c r="R12" s="233">
        <f t="shared" ref="R12:R17" si="3">L12</f>
        <v>7.9600000000000009</v>
      </c>
      <c r="S12" s="233">
        <f t="shared" ref="S12:S17" si="4">P12</f>
        <v>6.8</v>
      </c>
      <c r="T12" s="265">
        <f t="shared" ref="T12:T17" si="5">(P12+L12)/2</f>
        <v>7.3800000000000008</v>
      </c>
      <c r="U12" s="223">
        <v>1</v>
      </c>
    </row>
    <row r="13" spans="1:21" x14ac:dyDescent="0.3">
      <c r="A13" s="108">
        <v>79</v>
      </c>
      <c r="B13" s="90" t="s">
        <v>200</v>
      </c>
      <c r="C13" s="90" t="s">
        <v>193</v>
      </c>
      <c r="D13" s="232"/>
      <c r="E13" s="266">
        <v>8</v>
      </c>
      <c r="F13" s="266">
        <v>9</v>
      </c>
      <c r="G13" s="266">
        <v>9</v>
      </c>
      <c r="H13" s="266">
        <v>6.5</v>
      </c>
      <c r="I13" s="266">
        <v>5</v>
      </c>
      <c r="J13" s="233">
        <f t="shared" si="0"/>
        <v>7.7</v>
      </c>
      <c r="K13" s="233"/>
      <c r="L13" s="233">
        <f t="shared" si="1"/>
        <v>7.7</v>
      </c>
      <c r="M13" s="234"/>
      <c r="N13" s="235">
        <v>6.9</v>
      </c>
      <c r="O13" s="235"/>
      <c r="P13" s="233">
        <f t="shared" si="2"/>
        <v>6.9</v>
      </c>
      <c r="Q13" s="236"/>
      <c r="R13" s="233">
        <f t="shared" si="3"/>
        <v>7.7</v>
      </c>
      <c r="S13" s="233">
        <f t="shared" si="4"/>
        <v>6.9</v>
      </c>
      <c r="T13" s="265">
        <f t="shared" si="5"/>
        <v>7.3000000000000007</v>
      </c>
      <c r="U13" s="223">
        <v>2</v>
      </c>
    </row>
    <row r="14" spans="1:21" x14ac:dyDescent="0.3">
      <c r="A14" s="108">
        <v>48</v>
      </c>
      <c r="B14" s="90" t="s">
        <v>126</v>
      </c>
      <c r="C14" s="90" t="s">
        <v>169</v>
      </c>
      <c r="D14" s="232"/>
      <c r="E14" s="266">
        <v>7.5</v>
      </c>
      <c r="F14" s="266">
        <v>8</v>
      </c>
      <c r="G14" s="266">
        <v>8</v>
      </c>
      <c r="H14" s="266">
        <v>6.5</v>
      </c>
      <c r="I14" s="266">
        <v>4.5</v>
      </c>
      <c r="J14" s="233">
        <f t="shared" si="0"/>
        <v>7.0749999999999993</v>
      </c>
      <c r="K14" s="233"/>
      <c r="L14" s="233">
        <f t="shared" si="1"/>
        <v>7.0749999999999993</v>
      </c>
      <c r="M14" s="234"/>
      <c r="N14" s="235">
        <v>7.5</v>
      </c>
      <c r="O14" s="235"/>
      <c r="P14" s="233">
        <f t="shared" si="2"/>
        <v>7.5</v>
      </c>
      <c r="Q14" s="236"/>
      <c r="R14" s="233">
        <f t="shared" si="3"/>
        <v>7.0749999999999993</v>
      </c>
      <c r="S14" s="233">
        <f t="shared" si="4"/>
        <v>7.5</v>
      </c>
      <c r="T14" s="265">
        <f t="shared" si="5"/>
        <v>7.2874999999999996</v>
      </c>
      <c r="U14" s="223">
        <v>3</v>
      </c>
    </row>
    <row r="15" spans="1:21" x14ac:dyDescent="0.3">
      <c r="A15" s="108">
        <v>61</v>
      </c>
      <c r="B15" s="90" t="s">
        <v>114</v>
      </c>
      <c r="C15" s="90" t="s">
        <v>194</v>
      </c>
      <c r="D15" s="232"/>
      <c r="E15" s="266">
        <v>7.2</v>
      </c>
      <c r="F15" s="266">
        <v>7</v>
      </c>
      <c r="G15" s="266">
        <v>8</v>
      </c>
      <c r="H15" s="266">
        <v>6</v>
      </c>
      <c r="I15" s="266">
        <v>4.5</v>
      </c>
      <c r="J15" s="233">
        <f t="shared" si="0"/>
        <v>6.6650000000000009</v>
      </c>
      <c r="K15" s="233"/>
      <c r="L15" s="233">
        <f t="shared" si="1"/>
        <v>6.6650000000000009</v>
      </c>
      <c r="M15" s="234"/>
      <c r="N15" s="235">
        <v>7.3</v>
      </c>
      <c r="O15" s="235"/>
      <c r="P15" s="233">
        <f t="shared" si="2"/>
        <v>7.3</v>
      </c>
      <c r="Q15" s="236"/>
      <c r="R15" s="233">
        <f t="shared" si="3"/>
        <v>6.6650000000000009</v>
      </c>
      <c r="S15" s="233">
        <f t="shared" si="4"/>
        <v>7.3</v>
      </c>
      <c r="T15" s="265">
        <f t="shared" si="5"/>
        <v>6.9824999999999999</v>
      </c>
      <c r="U15" s="223">
        <v>4</v>
      </c>
    </row>
    <row r="16" spans="1:21" x14ac:dyDescent="0.3">
      <c r="A16" s="108">
        <v>41</v>
      </c>
      <c r="B16" s="90" t="s">
        <v>216</v>
      </c>
      <c r="C16" s="90" t="s">
        <v>185</v>
      </c>
      <c r="D16" s="232"/>
      <c r="E16" s="266">
        <v>7.5</v>
      </c>
      <c r="F16" s="266">
        <v>7</v>
      </c>
      <c r="G16" s="266">
        <v>8</v>
      </c>
      <c r="H16" s="266">
        <v>6.4</v>
      </c>
      <c r="I16" s="266">
        <v>4.8</v>
      </c>
      <c r="J16" s="233">
        <f t="shared" si="0"/>
        <v>6.85</v>
      </c>
      <c r="K16" s="233"/>
      <c r="L16" s="233">
        <f t="shared" si="1"/>
        <v>6.85</v>
      </c>
      <c r="M16" s="234"/>
      <c r="N16" s="235">
        <v>6.7</v>
      </c>
      <c r="O16" s="235"/>
      <c r="P16" s="233">
        <f t="shared" si="2"/>
        <v>6.7</v>
      </c>
      <c r="Q16" s="236"/>
      <c r="R16" s="233">
        <f t="shared" si="3"/>
        <v>6.85</v>
      </c>
      <c r="S16" s="233">
        <f t="shared" si="4"/>
        <v>6.7</v>
      </c>
      <c r="T16" s="265">
        <f t="shared" si="5"/>
        <v>6.7750000000000004</v>
      </c>
      <c r="U16" s="223">
        <v>5</v>
      </c>
    </row>
    <row r="17" spans="1:21" x14ac:dyDescent="0.3">
      <c r="A17" s="108">
        <v>34</v>
      </c>
      <c r="B17" s="90" t="s">
        <v>198</v>
      </c>
      <c r="C17" s="90" t="s">
        <v>185</v>
      </c>
      <c r="D17" s="232"/>
      <c r="E17" s="266">
        <v>7.2</v>
      </c>
      <c r="F17" s="266">
        <v>8</v>
      </c>
      <c r="G17" s="266">
        <v>8</v>
      </c>
      <c r="H17" s="266">
        <v>6</v>
      </c>
      <c r="I17" s="266">
        <v>4.5</v>
      </c>
      <c r="J17" s="233">
        <f t="shared" si="0"/>
        <v>6.9150000000000009</v>
      </c>
      <c r="K17" s="233"/>
      <c r="L17" s="233">
        <f t="shared" si="1"/>
        <v>6.9150000000000009</v>
      </c>
      <c r="M17" s="234"/>
      <c r="N17" s="235">
        <v>6.3</v>
      </c>
      <c r="O17" s="235">
        <v>1</v>
      </c>
      <c r="P17" s="233">
        <f t="shared" si="2"/>
        <v>5.3</v>
      </c>
      <c r="Q17" s="236"/>
      <c r="R17" s="233">
        <f t="shared" si="3"/>
        <v>6.9150000000000009</v>
      </c>
      <c r="S17" s="233">
        <f t="shared" si="4"/>
        <v>5.3</v>
      </c>
      <c r="T17" s="265">
        <f t="shared" si="5"/>
        <v>6.1074999999999999</v>
      </c>
      <c r="U17" s="223">
        <v>6</v>
      </c>
    </row>
    <row r="20" spans="1:21" x14ac:dyDescent="0.3">
      <c r="D20" s="90"/>
    </row>
    <row r="21" spans="1:21" x14ac:dyDescent="0.3">
      <c r="D21" s="90"/>
    </row>
    <row r="22" spans="1:21" x14ac:dyDescent="0.3">
      <c r="D22" s="90"/>
    </row>
    <row r="23" spans="1:21" x14ac:dyDescent="0.3">
      <c r="D23" s="90"/>
    </row>
    <row r="24" spans="1:21" x14ac:dyDescent="0.3">
      <c r="D24" s="90"/>
    </row>
    <row r="25" spans="1:21" x14ac:dyDescent="0.3">
      <c r="D25" s="90"/>
    </row>
    <row r="26" spans="1:21" x14ac:dyDescent="0.3">
      <c r="D26" s="90"/>
    </row>
    <row r="27" spans="1:21" x14ac:dyDescent="0.3">
      <c r="D27" s="90"/>
    </row>
    <row r="28" spans="1:21" x14ac:dyDescent="0.3">
      <c r="D28" s="90"/>
    </row>
    <row r="29" spans="1:21" x14ac:dyDescent="0.3">
      <c r="D29" s="90"/>
    </row>
    <row r="30" spans="1:21" x14ac:dyDescent="0.3">
      <c r="D30" s="90"/>
    </row>
    <row r="31" spans="1:21" x14ac:dyDescent="0.3">
      <c r="D31" s="90"/>
    </row>
    <row r="32" spans="1:21" x14ac:dyDescent="0.3">
      <c r="D32" s="90"/>
    </row>
    <row r="33" spans="4:4" x14ac:dyDescent="0.3">
      <c r="D33" s="90"/>
    </row>
  </sheetData>
  <sortState xmlns:xlrd2="http://schemas.microsoft.com/office/spreadsheetml/2017/richdata2" ref="A12:U17">
    <sortCondition descending="1" ref="T12:T17"/>
  </sortState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96F3-EF06-435F-A86A-EDE6695B280C}">
  <dimension ref="A1:U29"/>
  <sheetViews>
    <sheetView zoomScaleNormal="100" workbookViewId="0">
      <selection activeCell="O5" sqref="O5"/>
    </sheetView>
  </sheetViews>
  <sheetFormatPr defaultColWidth="8.88671875" defaultRowHeight="14.4" x14ac:dyDescent="0.3"/>
  <cols>
    <col min="1" max="1" width="8.88671875" style="264"/>
    <col min="2" max="2" width="28.5546875" style="264" customWidth="1"/>
    <col min="3" max="3" width="24" style="264" bestFit="1" customWidth="1"/>
    <col min="4" max="4" width="2.5546875" style="264" customWidth="1"/>
    <col min="5" max="11" width="8.88671875" style="264" customWidth="1"/>
    <col min="12" max="12" width="7.5546875" style="264" customWidth="1"/>
    <col min="13" max="15" width="8.88671875" style="264" customWidth="1"/>
    <col min="16" max="16" width="7" style="264" customWidth="1"/>
    <col min="17" max="17" width="8.5546875" style="264" customWidth="1"/>
    <col min="18" max="18" width="9.5546875" style="264" customWidth="1"/>
    <col min="19" max="19" width="9.88671875" style="264" customWidth="1"/>
    <col min="20" max="16384" width="8.88671875" style="264"/>
  </cols>
  <sheetData>
    <row r="1" spans="1:21" ht="15.6" x14ac:dyDescent="0.3">
      <c r="A1" s="276" t="str">
        <f>'Comp Detail'!A1</f>
        <v>Australian National Vaulting Championships 2024</v>
      </c>
      <c r="B1" s="276"/>
      <c r="C1" s="89"/>
      <c r="M1" s="483"/>
      <c r="N1" s="483"/>
      <c r="O1" s="483"/>
    </row>
    <row r="2" spans="1:21" ht="15.6" x14ac:dyDescent="0.3">
      <c r="A2" s="276"/>
      <c r="B2" s="276"/>
      <c r="C2" s="89"/>
      <c r="M2" s="483"/>
      <c r="N2" s="483"/>
      <c r="O2" s="483"/>
    </row>
    <row r="3" spans="1:21" ht="15.6" x14ac:dyDescent="0.3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6" x14ac:dyDescent="0.3">
      <c r="A4" s="276"/>
      <c r="B4" s="275"/>
      <c r="C4" s="274"/>
      <c r="M4" s="274"/>
      <c r="N4" s="274"/>
      <c r="O4" s="274"/>
    </row>
    <row r="5" spans="1:21" ht="15.6" x14ac:dyDescent="0.3">
      <c r="A5" s="273" t="s">
        <v>269</v>
      </c>
      <c r="B5" s="271"/>
      <c r="C5" s="270"/>
      <c r="D5" s="223"/>
      <c r="E5" s="271" t="s">
        <v>47</v>
      </c>
      <c r="F5" s="90" t="s">
        <v>294</v>
      </c>
      <c r="G5" s="270"/>
      <c r="H5" s="271"/>
      <c r="I5" s="223"/>
      <c r="J5" s="223"/>
      <c r="K5" s="223"/>
      <c r="L5" s="223"/>
      <c r="M5" s="224" t="s">
        <v>46</v>
      </c>
      <c r="N5" s="90" t="s">
        <v>292</v>
      </c>
      <c r="O5" s="223"/>
      <c r="P5" s="223"/>
      <c r="Q5" s="223"/>
      <c r="R5" s="223"/>
      <c r="S5" s="223"/>
      <c r="T5" s="223"/>
    </row>
    <row r="6" spans="1:21" ht="15.6" x14ac:dyDescent="0.3">
      <c r="A6" s="273" t="s">
        <v>53</v>
      </c>
      <c r="B6" s="271">
        <v>21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3">
      <c r="D7" s="272"/>
    </row>
    <row r="8" spans="1:21" x14ac:dyDescent="0.3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3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3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3">
      <c r="A11" s="108">
        <v>32</v>
      </c>
      <c r="B11" s="90" t="s">
        <v>191</v>
      </c>
      <c r="C11" s="90" t="s">
        <v>185</v>
      </c>
      <c r="D11" s="232"/>
      <c r="E11" s="266">
        <v>8</v>
      </c>
      <c r="F11" s="266">
        <v>10</v>
      </c>
      <c r="G11" s="266">
        <v>10</v>
      </c>
      <c r="H11" s="266">
        <v>9.5</v>
      </c>
      <c r="I11" s="266">
        <v>9.5</v>
      </c>
      <c r="J11" s="233">
        <f t="shared" ref="J11:J18" si="0">SUM((E11*0.2)+(F11*0.2)+(G11*0.1)+(H11*0.25)+(I11*0.25))</f>
        <v>9.35</v>
      </c>
      <c r="K11" s="278"/>
      <c r="L11" s="233">
        <f t="shared" ref="L11:L18" si="1">SUM(J11-K11)</f>
        <v>9.35</v>
      </c>
      <c r="M11" s="234"/>
      <c r="N11" s="235">
        <v>7.9</v>
      </c>
      <c r="O11" s="235"/>
      <c r="P11" s="233">
        <f t="shared" ref="P11:P18" si="2">N11-O11</f>
        <v>7.9</v>
      </c>
      <c r="Q11" s="236"/>
      <c r="R11" s="233">
        <f t="shared" ref="R11:R18" si="3">L11</f>
        <v>9.35</v>
      </c>
      <c r="S11" s="233">
        <f t="shared" ref="S11:S18" si="4">P11</f>
        <v>7.9</v>
      </c>
      <c r="T11" s="265">
        <f t="shared" ref="T11:T18" si="5">(P11+L11)/2</f>
        <v>8.625</v>
      </c>
      <c r="U11" s="223">
        <v>1</v>
      </c>
    </row>
    <row r="12" spans="1:21" x14ac:dyDescent="0.3">
      <c r="A12" s="108">
        <v>43</v>
      </c>
      <c r="B12" s="90" t="s">
        <v>258</v>
      </c>
      <c r="C12" s="90" t="s">
        <v>185</v>
      </c>
      <c r="D12" s="232"/>
      <c r="E12" s="266">
        <v>8</v>
      </c>
      <c r="F12" s="266">
        <v>8</v>
      </c>
      <c r="G12" s="266">
        <v>8</v>
      </c>
      <c r="H12" s="266">
        <v>8.5</v>
      </c>
      <c r="I12" s="266">
        <v>8.5</v>
      </c>
      <c r="J12" s="233">
        <f t="shared" si="0"/>
        <v>8.25</v>
      </c>
      <c r="K12" s="278"/>
      <c r="L12" s="233">
        <f t="shared" si="1"/>
        <v>8.25</v>
      </c>
      <c r="M12" s="234"/>
      <c r="N12" s="235">
        <v>8</v>
      </c>
      <c r="O12" s="235"/>
      <c r="P12" s="233">
        <f t="shared" si="2"/>
        <v>8</v>
      </c>
      <c r="Q12" s="236"/>
      <c r="R12" s="233">
        <f t="shared" si="3"/>
        <v>8.25</v>
      </c>
      <c r="S12" s="233">
        <f t="shared" si="4"/>
        <v>8</v>
      </c>
      <c r="T12" s="265">
        <f t="shared" si="5"/>
        <v>8.125</v>
      </c>
      <c r="U12" s="223">
        <v>2</v>
      </c>
    </row>
    <row r="13" spans="1:21" x14ac:dyDescent="0.3">
      <c r="A13" s="108">
        <v>74</v>
      </c>
      <c r="B13" s="90" t="s">
        <v>119</v>
      </c>
      <c r="C13" s="90" t="s">
        <v>116</v>
      </c>
      <c r="D13" s="232"/>
      <c r="E13" s="266">
        <v>6.5</v>
      </c>
      <c r="F13" s="266">
        <v>8.5</v>
      </c>
      <c r="G13" s="266">
        <v>9</v>
      </c>
      <c r="H13" s="266">
        <v>8.5</v>
      </c>
      <c r="I13" s="266">
        <v>8.5</v>
      </c>
      <c r="J13" s="233">
        <f t="shared" si="0"/>
        <v>8.15</v>
      </c>
      <c r="K13" s="278"/>
      <c r="L13" s="233">
        <f t="shared" si="1"/>
        <v>8.15</v>
      </c>
      <c r="M13" s="234"/>
      <c r="N13" s="235">
        <v>7.9</v>
      </c>
      <c r="O13" s="235"/>
      <c r="P13" s="233">
        <f t="shared" si="2"/>
        <v>7.9</v>
      </c>
      <c r="Q13" s="236"/>
      <c r="R13" s="233">
        <f t="shared" si="3"/>
        <v>8.15</v>
      </c>
      <c r="S13" s="233">
        <f t="shared" si="4"/>
        <v>7.9</v>
      </c>
      <c r="T13" s="265">
        <f t="shared" si="5"/>
        <v>8.0250000000000004</v>
      </c>
      <c r="U13" s="223">
        <v>3</v>
      </c>
    </row>
    <row r="14" spans="1:21" x14ac:dyDescent="0.3">
      <c r="A14" s="108">
        <v>55</v>
      </c>
      <c r="B14" s="90" t="s">
        <v>105</v>
      </c>
      <c r="C14" s="90" t="s">
        <v>169</v>
      </c>
      <c r="D14" s="232"/>
      <c r="E14" s="266">
        <v>7.5</v>
      </c>
      <c r="F14" s="266">
        <v>9</v>
      </c>
      <c r="G14" s="266">
        <v>8.5</v>
      </c>
      <c r="H14" s="266">
        <v>8.5</v>
      </c>
      <c r="I14" s="266">
        <v>8</v>
      </c>
      <c r="J14" s="233">
        <f t="shared" si="0"/>
        <v>8.2750000000000004</v>
      </c>
      <c r="K14" s="278"/>
      <c r="L14" s="233">
        <f t="shared" si="1"/>
        <v>8.2750000000000004</v>
      </c>
      <c r="M14" s="234"/>
      <c r="N14" s="235">
        <v>7</v>
      </c>
      <c r="O14" s="235"/>
      <c r="P14" s="233">
        <f t="shared" si="2"/>
        <v>7</v>
      </c>
      <c r="Q14" s="236"/>
      <c r="R14" s="233">
        <f t="shared" si="3"/>
        <v>8.2750000000000004</v>
      </c>
      <c r="S14" s="233">
        <f t="shared" si="4"/>
        <v>7</v>
      </c>
      <c r="T14" s="265">
        <f t="shared" si="5"/>
        <v>7.6375000000000002</v>
      </c>
      <c r="U14" s="223">
        <v>4</v>
      </c>
    </row>
    <row r="15" spans="1:21" x14ac:dyDescent="0.3">
      <c r="A15" s="108">
        <v>44</v>
      </c>
      <c r="B15" s="90" t="s">
        <v>104</v>
      </c>
      <c r="C15" s="90" t="s">
        <v>169</v>
      </c>
      <c r="D15" s="232"/>
      <c r="E15" s="266">
        <v>8</v>
      </c>
      <c r="F15" s="266">
        <v>8</v>
      </c>
      <c r="G15" s="266">
        <v>8</v>
      </c>
      <c r="H15" s="266">
        <v>8.5</v>
      </c>
      <c r="I15" s="266">
        <v>7.5</v>
      </c>
      <c r="J15" s="233">
        <f t="shared" si="0"/>
        <v>8</v>
      </c>
      <c r="K15" s="278"/>
      <c r="L15" s="233">
        <f t="shared" si="1"/>
        <v>8</v>
      </c>
      <c r="M15" s="234"/>
      <c r="N15" s="235">
        <v>7.1</v>
      </c>
      <c r="O15" s="235"/>
      <c r="P15" s="233">
        <f t="shared" si="2"/>
        <v>7.1</v>
      </c>
      <c r="Q15" s="236"/>
      <c r="R15" s="233">
        <f t="shared" si="3"/>
        <v>8</v>
      </c>
      <c r="S15" s="233">
        <f t="shared" si="4"/>
        <v>7.1</v>
      </c>
      <c r="T15" s="265">
        <f t="shared" si="5"/>
        <v>7.55</v>
      </c>
      <c r="U15" s="223">
        <v>5</v>
      </c>
    </row>
    <row r="16" spans="1:21" x14ac:dyDescent="0.3">
      <c r="A16" s="108">
        <v>33</v>
      </c>
      <c r="B16" s="90" t="s">
        <v>190</v>
      </c>
      <c r="C16" s="90" t="s">
        <v>185</v>
      </c>
      <c r="D16" s="232"/>
      <c r="E16" s="266">
        <v>7</v>
      </c>
      <c r="F16" s="266">
        <v>8</v>
      </c>
      <c r="G16" s="266">
        <v>8</v>
      </c>
      <c r="H16" s="266">
        <v>8</v>
      </c>
      <c r="I16" s="266">
        <v>7.5</v>
      </c>
      <c r="J16" s="233">
        <f t="shared" si="0"/>
        <v>7.6749999999999998</v>
      </c>
      <c r="K16" s="278"/>
      <c r="L16" s="233">
        <f t="shared" si="1"/>
        <v>7.6749999999999998</v>
      </c>
      <c r="M16" s="234"/>
      <c r="N16" s="235">
        <v>7.4</v>
      </c>
      <c r="O16" s="235"/>
      <c r="P16" s="233">
        <f t="shared" si="2"/>
        <v>7.4</v>
      </c>
      <c r="Q16" s="236"/>
      <c r="R16" s="233">
        <f t="shared" si="3"/>
        <v>7.6749999999999998</v>
      </c>
      <c r="S16" s="233">
        <f t="shared" si="4"/>
        <v>7.4</v>
      </c>
      <c r="T16" s="265">
        <f t="shared" si="5"/>
        <v>7.5374999999999996</v>
      </c>
      <c r="U16" s="223">
        <v>6</v>
      </c>
    </row>
    <row r="17" spans="1:21" x14ac:dyDescent="0.3">
      <c r="A17" s="108">
        <v>20</v>
      </c>
      <c r="B17" s="90" t="s">
        <v>157</v>
      </c>
      <c r="C17" s="90" t="s">
        <v>197</v>
      </c>
      <c r="D17" s="232"/>
      <c r="E17" s="266">
        <v>7.5</v>
      </c>
      <c r="F17" s="266">
        <v>7.5</v>
      </c>
      <c r="G17" s="266">
        <v>8</v>
      </c>
      <c r="H17" s="266">
        <v>7.5</v>
      </c>
      <c r="I17" s="266">
        <v>6.5</v>
      </c>
      <c r="J17" s="233">
        <f t="shared" si="0"/>
        <v>7.3</v>
      </c>
      <c r="K17" s="278"/>
      <c r="L17" s="233">
        <f t="shared" si="1"/>
        <v>7.3</v>
      </c>
      <c r="M17" s="234"/>
      <c r="N17" s="235">
        <v>7.1</v>
      </c>
      <c r="O17" s="235"/>
      <c r="P17" s="233">
        <f t="shared" si="2"/>
        <v>7.1</v>
      </c>
      <c r="Q17" s="236"/>
      <c r="R17" s="233">
        <f t="shared" si="3"/>
        <v>7.3</v>
      </c>
      <c r="S17" s="233">
        <f t="shared" si="4"/>
        <v>7.1</v>
      </c>
      <c r="T17" s="265">
        <f t="shared" si="5"/>
        <v>7.1999999999999993</v>
      </c>
      <c r="U17" s="223">
        <v>7</v>
      </c>
    </row>
    <row r="18" spans="1:21" x14ac:dyDescent="0.3">
      <c r="A18" s="108">
        <v>45</v>
      </c>
      <c r="B18" s="90" t="s">
        <v>135</v>
      </c>
      <c r="C18" s="90" t="s">
        <v>169</v>
      </c>
      <c r="D18" s="232"/>
      <c r="E18" s="266">
        <v>7</v>
      </c>
      <c r="F18" s="266">
        <v>6.5</v>
      </c>
      <c r="G18" s="266">
        <v>7.5</v>
      </c>
      <c r="H18" s="266">
        <v>7.5</v>
      </c>
      <c r="I18" s="266">
        <v>7</v>
      </c>
      <c r="J18" s="233">
        <f t="shared" si="0"/>
        <v>7.0750000000000002</v>
      </c>
      <c r="K18" s="278">
        <v>1</v>
      </c>
      <c r="L18" s="233">
        <f t="shared" si="1"/>
        <v>6.0750000000000002</v>
      </c>
      <c r="M18" s="234"/>
      <c r="N18" s="235">
        <v>6.7</v>
      </c>
      <c r="O18" s="235"/>
      <c r="P18" s="233">
        <f t="shared" si="2"/>
        <v>6.7</v>
      </c>
      <c r="Q18" s="236"/>
      <c r="R18" s="233">
        <f t="shared" si="3"/>
        <v>6.0750000000000002</v>
      </c>
      <c r="S18" s="233">
        <f t="shared" si="4"/>
        <v>6.7</v>
      </c>
      <c r="T18" s="265">
        <f t="shared" si="5"/>
        <v>6.3875000000000002</v>
      </c>
      <c r="U18" s="223">
        <v>8</v>
      </c>
    </row>
    <row r="19" spans="1:21" x14ac:dyDescent="0.3">
      <c r="D19" s="232"/>
      <c r="E19" s="267"/>
      <c r="F19" s="267"/>
      <c r="G19" s="267"/>
      <c r="H19" s="267"/>
      <c r="I19" s="267"/>
      <c r="J19" s="233"/>
      <c r="K19" s="233"/>
      <c r="L19" s="233"/>
      <c r="M19" s="230"/>
      <c r="N19" s="223"/>
      <c r="O19" s="223"/>
      <c r="P19" s="229"/>
      <c r="Q19" s="232"/>
      <c r="R19" s="223"/>
      <c r="S19" s="223"/>
      <c r="T19" s="231"/>
      <c r="U19" s="226"/>
    </row>
    <row r="20" spans="1:21" x14ac:dyDescent="0.3">
      <c r="D20" s="90"/>
    </row>
    <row r="21" spans="1:21" x14ac:dyDescent="0.3">
      <c r="D21" s="90"/>
    </row>
    <row r="22" spans="1:21" x14ac:dyDescent="0.3">
      <c r="D22" s="90"/>
    </row>
    <row r="23" spans="1:21" x14ac:dyDescent="0.3">
      <c r="D23" s="90"/>
    </row>
    <row r="24" spans="1:21" x14ac:dyDescent="0.3">
      <c r="D24" s="90"/>
    </row>
    <row r="25" spans="1:21" x14ac:dyDescent="0.3">
      <c r="D25" s="90"/>
    </row>
    <row r="26" spans="1:21" x14ac:dyDescent="0.3">
      <c r="D26" s="90"/>
    </row>
    <row r="27" spans="1:21" x14ac:dyDescent="0.3">
      <c r="D27" s="90"/>
    </row>
    <row r="28" spans="1:21" x14ac:dyDescent="0.3">
      <c r="D28" s="90"/>
    </row>
    <row r="29" spans="1:21" x14ac:dyDescent="0.3">
      <c r="D29" s="90"/>
    </row>
  </sheetData>
  <sortState xmlns:xlrd2="http://schemas.microsoft.com/office/spreadsheetml/2017/richdata2" ref="A10:U20">
    <sortCondition descending="1" ref="T10:T20"/>
  </sortState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56B4-E298-4641-B6E5-F20D9CBAEA28}">
  <dimension ref="A1:T26"/>
  <sheetViews>
    <sheetView topLeftCell="A3" workbookViewId="0">
      <selection activeCell="K5" sqref="K5"/>
    </sheetView>
  </sheetViews>
  <sheetFormatPr defaultColWidth="8.88671875" defaultRowHeight="14.4" x14ac:dyDescent="0.3"/>
  <cols>
    <col min="1" max="1" width="8.88671875" style="264"/>
    <col min="2" max="2" width="28.5546875" style="264" customWidth="1"/>
    <col min="3" max="3" width="20" style="264" customWidth="1"/>
    <col min="4" max="8" width="8.88671875" style="264" customWidth="1"/>
    <col min="9" max="9" width="8.5546875" style="264" customWidth="1"/>
    <col min="10" max="12" width="8.88671875" style="264" customWidth="1"/>
    <col min="13" max="13" width="7.5546875" style="264" customWidth="1"/>
    <col min="14" max="14" width="8.5546875" style="264" customWidth="1"/>
    <col min="15" max="15" width="9.5546875" style="264" customWidth="1"/>
    <col min="16" max="16" width="9.88671875" style="264" customWidth="1"/>
    <col min="17" max="16384" width="8.88671875" style="264"/>
  </cols>
  <sheetData>
    <row r="1" spans="1:20" ht="15.6" x14ac:dyDescent="0.3">
      <c r="A1" s="276" t="str">
        <f>'Comp Detail'!A1</f>
        <v>Australian National Vaulting Championships 2024</v>
      </c>
      <c r="B1" s="276"/>
      <c r="C1" s="89"/>
      <c r="J1" s="483"/>
      <c r="K1" s="483"/>
      <c r="L1" s="483"/>
    </row>
    <row r="2" spans="1:20" ht="15.6" x14ac:dyDescent="0.3">
      <c r="A2" s="276"/>
      <c r="B2" s="276"/>
      <c r="J2" s="483"/>
      <c r="K2" s="483"/>
      <c r="L2" s="483"/>
    </row>
    <row r="3" spans="1:20" ht="15.6" x14ac:dyDescent="0.3">
      <c r="A3" s="276" t="str">
        <f>'Comp Detail'!A3</f>
        <v>27 to 29 Sept 2024</v>
      </c>
      <c r="B3" s="276"/>
      <c r="J3" s="274"/>
      <c r="K3" s="274"/>
      <c r="L3" s="274"/>
    </row>
    <row r="4" spans="1:20" ht="15.6" x14ac:dyDescent="0.3">
      <c r="A4" s="276"/>
      <c r="B4" s="275"/>
      <c r="C4" s="274"/>
      <c r="J4" s="274"/>
      <c r="K4" s="274"/>
      <c r="L4" s="274"/>
    </row>
    <row r="5" spans="1:20" x14ac:dyDescent="0.3">
      <c r="A5" s="134" t="s">
        <v>274</v>
      </c>
      <c r="B5" s="271"/>
      <c r="C5" s="270"/>
      <c r="D5" s="271" t="s">
        <v>47</v>
      </c>
      <c r="E5" s="90" t="s">
        <v>289</v>
      </c>
      <c r="F5" s="270"/>
      <c r="G5" s="271"/>
      <c r="H5" s="223"/>
      <c r="I5" s="223"/>
      <c r="J5" s="224" t="s">
        <v>46</v>
      </c>
      <c r="K5" s="90" t="s">
        <v>294</v>
      </c>
      <c r="L5" s="223"/>
      <c r="M5" s="223"/>
      <c r="N5" s="223"/>
      <c r="O5" s="223"/>
      <c r="P5" s="223"/>
      <c r="Q5" s="223"/>
    </row>
    <row r="6" spans="1:20" ht="15.6" x14ac:dyDescent="0.3">
      <c r="A6" s="273" t="s">
        <v>53</v>
      </c>
      <c r="B6" s="271">
        <v>27</v>
      </c>
      <c r="C6" s="270"/>
      <c r="D6" s="270"/>
      <c r="E6" s="270"/>
      <c r="F6" s="270"/>
      <c r="G6" s="270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20" x14ac:dyDescent="0.3">
      <c r="A7" s="270"/>
      <c r="B7" s="270"/>
      <c r="C7" s="270"/>
      <c r="D7" s="271"/>
      <c r="E7" s="270"/>
      <c r="F7" s="270"/>
      <c r="G7" s="270"/>
      <c r="H7" s="226"/>
      <c r="I7" s="226"/>
      <c r="J7" s="223"/>
      <c r="K7" s="223"/>
      <c r="L7" s="226"/>
      <c r="M7" s="223"/>
      <c r="N7" s="223"/>
      <c r="O7" s="223"/>
      <c r="P7" s="227"/>
      <c r="Q7" s="223"/>
    </row>
    <row r="8" spans="1:20" x14ac:dyDescent="0.3">
      <c r="A8" s="270"/>
      <c r="B8" s="270"/>
      <c r="C8" s="270"/>
      <c r="D8" s="223"/>
      <c r="E8" s="271"/>
      <c r="F8" s="270"/>
      <c r="G8" s="270"/>
      <c r="H8" s="270"/>
      <c r="I8" s="270"/>
      <c r="J8" s="270"/>
      <c r="K8" s="226"/>
      <c r="L8" s="226"/>
      <c r="M8" s="223"/>
      <c r="N8" s="223"/>
      <c r="O8" s="226"/>
      <c r="P8" s="223"/>
      <c r="Q8" s="223"/>
      <c r="R8" s="223"/>
      <c r="S8" s="227"/>
      <c r="T8" s="223"/>
    </row>
    <row r="9" spans="1:20" x14ac:dyDescent="0.3">
      <c r="A9" s="268" t="s">
        <v>24</v>
      </c>
      <c r="B9" s="268" t="s">
        <v>25</v>
      </c>
      <c r="C9" s="268" t="s">
        <v>28</v>
      </c>
      <c r="D9" s="226"/>
      <c r="E9" s="269" t="s">
        <v>14</v>
      </c>
      <c r="F9" s="268"/>
      <c r="G9" s="268"/>
      <c r="H9" s="268"/>
      <c r="I9" s="229" t="s">
        <v>14</v>
      </c>
      <c r="J9" s="229"/>
      <c r="K9" s="229" t="s">
        <v>14</v>
      </c>
      <c r="L9" s="230"/>
      <c r="M9" s="226"/>
      <c r="N9" s="226"/>
      <c r="O9" s="229" t="s">
        <v>54</v>
      </c>
      <c r="P9" s="228"/>
      <c r="Q9" s="226"/>
      <c r="R9" s="226"/>
      <c r="S9" s="279" t="s">
        <v>15</v>
      </c>
      <c r="T9" s="226"/>
    </row>
    <row r="10" spans="1:20" x14ac:dyDescent="0.3">
      <c r="A10" s="280"/>
      <c r="D10" s="268" t="s">
        <v>4</v>
      </c>
      <c r="E10" s="268" t="s">
        <v>5</v>
      </c>
      <c r="F10" s="268" t="s">
        <v>6</v>
      </c>
      <c r="G10" s="268" t="s">
        <v>7</v>
      </c>
      <c r="H10" s="268" t="s">
        <v>262</v>
      </c>
      <c r="I10" s="229" t="s">
        <v>32</v>
      </c>
      <c r="J10" s="229" t="s">
        <v>261</v>
      </c>
      <c r="K10" s="229" t="s">
        <v>15</v>
      </c>
      <c r="L10" s="230"/>
      <c r="M10" s="223" t="s">
        <v>36</v>
      </c>
      <c r="N10" s="223" t="s">
        <v>58</v>
      </c>
      <c r="O10" s="229" t="s">
        <v>15</v>
      </c>
      <c r="P10" s="232"/>
      <c r="Q10" s="223" t="s">
        <v>66</v>
      </c>
      <c r="R10" s="223" t="s">
        <v>67</v>
      </c>
      <c r="S10" s="279" t="s">
        <v>32</v>
      </c>
      <c r="T10" s="226" t="s">
        <v>35</v>
      </c>
    </row>
    <row r="11" spans="1:20" x14ac:dyDescent="0.3">
      <c r="A11" s="147">
        <v>41</v>
      </c>
      <c r="B11" s="295" t="s">
        <v>216</v>
      </c>
      <c r="C11" s="282"/>
      <c r="D11" s="282"/>
      <c r="E11" s="282"/>
      <c r="F11" s="282"/>
      <c r="G11" s="282"/>
      <c r="H11" s="282"/>
      <c r="I11" s="282"/>
      <c r="J11" s="282"/>
      <c r="K11" s="283"/>
      <c r="L11" s="283"/>
      <c r="M11" s="284"/>
      <c r="N11" s="284"/>
      <c r="O11" s="283"/>
      <c r="P11" s="285"/>
      <c r="Q11" s="285"/>
      <c r="R11" s="285"/>
      <c r="S11" s="286"/>
      <c r="T11" s="281"/>
    </row>
    <row r="12" spans="1:20" x14ac:dyDescent="0.3">
      <c r="A12" s="130">
        <v>43</v>
      </c>
      <c r="B12" s="109" t="s">
        <v>258</v>
      </c>
      <c r="C12" s="90" t="s">
        <v>185</v>
      </c>
      <c r="D12" s="287">
        <v>8.5</v>
      </c>
      <c r="E12" s="287">
        <v>8</v>
      </c>
      <c r="F12" s="287">
        <v>8.5</v>
      </c>
      <c r="G12" s="287">
        <v>7.8</v>
      </c>
      <c r="H12" s="287">
        <v>7.9</v>
      </c>
      <c r="I12" s="288">
        <f t="shared" ref="I12" si="0">SUM((D12*0.2)+(E12*0.25)+(F12*0.2)+(G12*0.2)+(H12*0.15))</f>
        <v>8.1450000000000014</v>
      </c>
      <c r="J12" s="287"/>
      <c r="K12" s="289">
        <f t="shared" ref="K12" si="1">(I12-J12)</f>
        <v>8.1450000000000014</v>
      </c>
      <c r="L12" s="290"/>
      <c r="M12" s="291">
        <v>7.89</v>
      </c>
      <c r="N12" s="291"/>
      <c r="O12" s="288">
        <f t="shared" ref="O12" si="2">M12-N12</f>
        <v>7.89</v>
      </c>
      <c r="P12" s="292"/>
      <c r="Q12" s="288">
        <f t="shared" ref="Q12" si="3">I12</f>
        <v>8.1450000000000014</v>
      </c>
      <c r="R12" s="288">
        <f t="shared" ref="R12" si="4">O12</f>
        <v>7.89</v>
      </c>
      <c r="S12" s="293">
        <f t="shared" ref="S12" si="5">(Q12+R12)/2</f>
        <v>8.0175000000000001</v>
      </c>
      <c r="T12" s="294">
        <v>1</v>
      </c>
    </row>
    <row r="13" spans="1:20" x14ac:dyDescent="0.3">
      <c r="A13" s="300">
        <v>35</v>
      </c>
      <c r="B13" s="295" t="s">
        <v>259</v>
      </c>
      <c r="C13" s="282"/>
      <c r="D13" s="282"/>
      <c r="E13" s="282"/>
      <c r="F13" s="282"/>
      <c r="G13" s="282"/>
      <c r="H13" s="282"/>
      <c r="I13" s="282"/>
      <c r="J13" s="282"/>
      <c r="K13" s="283"/>
      <c r="L13" s="283"/>
      <c r="M13" s="284"/>
      <c r="N13" s="284"/>
      <c r="O13" s="283"/>
      <c r="P13" s="285"/>
      <c r="Q13" s="285"/>
      <c r="R13" s="285"/>
      <c r="S13" s="286"/>
      <c r="T13" s="281"/>
    </row>
    <row r="14" spans="1:20" x14ac:dyDescent="0.3">
      <c r="A14" s="130">
        <v>32</v>
      </c>
      <c r="B14" s="109" t="s">
        <v>191</v>
      </c>
      <c r="C14" s="90" t="s">
        <v>185</v>
      </c>
      <c r="D14" s="287">
        <v>7.8</v>
      </c>
      <c r="E14" s="287">
        <v>10</v>
      </c>
      <c r="F14" s="287">
        <v>9</v>
      </c>
      <c r="G14" s="287">
        <v>6.6</v>
      </c>
      <c r="H14" s="287">
        <v>7.8</v>
      </c>
      <c r="I14" s="288">
        <f t="shared" ref="I14" si="6">SUM((D14*0.2)+(E14*0.25)+(F14*0.2)+(G14*0.2)+(H14*0.15))</f>
        <v>8.3500000000000014</v>
      </c>
      <c r="J14" s="287"/>
      <c r="K14" s="289">
        <f t="shared" ref="K14" si="7">(I14-J14)</f>
        <v>8.3500000000000014</v>
      </c>
      <c r="L14" s="290"/>
      <c r="M14" s="291">
        <v>7.5</v>
      </c>
      <c r="N14" s="291">
        <v>0.4</v>
      </c>
      <c r="O14" s="288">
        <f t="shared" ref="O14" si="8">M14-N14</f>
        <v>7.1</v>
      </c>
      <c r="P14" s="292"/>
      <c r="Q14" s="288">
        <f t="shared" ref="Q14" si="9">I14</f>
        <v>8.3500000000000014</v>
      </c>
      <c r="R14" s="288">
        <f t="shared" ref="R14" si="10">O14</f>
        <v>7.1</v>
      </c>
      <c r="S14" s="293">
        <f t="shared" ref="S14" si="11">(Q14+R14)/2</f>
        <v>7.7250000000000005</v>
      </c>
      <c r="T14" s="294">
        <v>2</v>
      </c>
    </row>
    <row r="15" spans="1:20" x14ac:dyDescent="0.3">
      <c r="A15" s="147">
        <v>20</v>
      </c>
      <c r="B15" s="295" t="s">
        <v>157</v>
      </c>
      <c r="C15" s="26" t="s">
        <v>106</v>
      </c>
      <c r="D15" s="282"/>
      <c r="E15" s="282"/>
      <c r="F15" s="282"/>
      <c r="G15" s="282"/>
      <c r="H15" s="282"/>
      <c r="I15" s="282"/>
      <c r="J15" s="282"/>
      <c r="K15" s="283"/>
      <c r="L15" s="283"/>
      <c r="M15" s="284"/>
      <c r="N15" s="284"/>
      <c r="O15" s="283"/>
      <c r="P15" s="285"/>
      <c r="Q15" s="285"/>
      <c r="R15" s="285"/>
      <c r="S15" s="286"/>
      <c r="T15" s="281"/>
    </row>
    <row r="16" spans="1:20" x14ac:dyDescent="0.3">
      <c r="A16" s="130">
        <v>58</v>
      </c>
      <c r="B16" s="109" t="s">
        <v>248</v>
      </c>
      <c r="C16" s="90" t="s">
        <v>197</v>
      </c>
      <c r="D16" s="287">
        <v>6.8</v>
      </c>
      <c r="E16" s="287">
        <v>9</v>
      </c>
      <c r="F16" s="287">
        <v>8.5</v>
      </c>
      <c r="G16" s="287">
        <v>6.8</v>
      </c>
      <c r="H16" s="287">
        <v>7.2</v>
      </c>
      <c r="I16" s="288">
        <f t="shared" ref="I16" si="12">SUM((D16*0.2)+(E16*0.25)+(F16*0.2)+(G16*0.2)+(H16*0.15))</f>
        <v>7.7500000000000009</v>
      </c>
      <c r="J16" s="287"/>
      <c r="K16" s="289">
        <f t="shared" ref="K16" si="13">(I16-J16)</f>
        <v>7.7500000000000009</v>
      </c>
      <c r="L16" s="290"/>
      <c r="M16" s="291">
        <v>7.36</v>
      </c>
      <c r="N16" s="291"/>
      <c r="O16" s="288">
        <f t="shared" ref="O16" si="14">M16-N16</f>
        <v>7.36</v>
      </c>
      <c r="P16" s="292"/>
      <c r="Q16" s="288">
        <f t="shared" ref="Q16" si="15">I16</f>
        <v>7.7500000000000009</v>
      </c>
      <c r="R16" s="288">
        <f t="shared" ref="R16" si="16">O16</f>
        <v>7.36</v>
      </c>
      <c r="S16" s="293">
        <f t="shared" ref="S16" si="17">(Q16+R16)/2</f>
        <v>7.5550000000000006</v>
      </c>
      <c r="T16" s="294">
        <v>3</v>
      </c>
    </row>
    <row r="17" spans="1:20" x14ac:dyDescent="0.3">
      <c r="A17" s="147">
        <v>55</v>
      </c>
      <c r="B17" s="90" t="s">
        <v>105</v>
      </c>
      <c r="C17" s="282"/>
      <c r="D17" s="282"/>
      <c r="E17" s="282"/>
      <c r="F17" s="282"/>
      <c r="G17" s="282"/>
      <c r="H17" s="282"/>
      <c r="I17" s="282"/>
      <c r="J17" s="282"/>
      <c r="K17" s="283"/>
      <c r="L17" s="283"/>
      <c r="M17" s="284"/>
      <c r="N17" s="284"/>
      <c r="O17" s="283"/>
      <c r="P17" s="285"/>
      <c r="Q17" s="285"/>
      <c r="R17" s="285"/>
      <c r="S17" s="286"/>
      <c r="T17" s="281"/>
    </row>
    <row r="18" spans="1:20" x14ac:dyDescent="0.3">
      <c r="A18" s="130">
        <v>44</v>
      </c>
      <c r="B18" s="109" t="s">
        <v>104</v>
      </c>
      <c r="C18" s="90" t="s">
        <v>169</v>
      </c>
      <c r="D18" s="287">
        <v>7.4</v>
      </c>
      <c r="E18" s="287">
        <v>9</v>
      </c>
      <c r="F18" s="287">
        <v>9</v>
      </c>
      <c r="G18" s="287">
        <v>6.8</v>
      </c>
      <c r="H18" s="287">
        <v>6.6</v>
      </c>
      <c r="I18" s="288">
        <f t="shared" ref="I18" si="18">SUM((D18*0.2)+(E18*0.25)+(F18*0.2)+(G18*0.2)+(H18*0.15))</f>
        <v>7.8800000000000008</v>
      </c>
      <c r="J18" s="287"/>
      <c r="K18" s="289">
        <f t="shared" ref="K18" si="19">(I18-J18)</f>
        <v>7.8800000000000008</v>
      </c>
      <c r="L18" s="290"/>
      <c r="M18" s="291">
        <v>7.1</v>
      </c>
      <c r="N18" s="291"/>
      <c r="O18" s="288">
        <f t="shared" ref="O18" si="20">M18-N18</f>
        <v>7.1</v>
      </c>
      <c r="P18" s="292"/>
      <c r="Q18" s="288">
        <f t="shared" ref="Q18" si="21">I18</f>
        <v>7.8800000000000008</v>
      </c>
      <c r="R18" s="288">
        <f t="shared" ref="R18" si="22">O18</f>
        <v>7.1</v>
      </c>
      <c r="S18" s="293">
        <f t="shared" ref="S18" si="23">(Q18+R18)/2</f>
        <v>7.49</v>
      </c>
      <c r="T18" s="294">
        <v>4</v>
      </c>
    </row>
    <row r="19" spans="1:20" x14ac:dyDescent="0.3">
      <c r="A19" s="147">
        <v>68</v>
      </c>
      <c r="B19" s="295" t="s">
        <v>176</v>
      </c>
      <c r="C19" s="282"/>
      <c r="D19" s="282"/>
      <c r="E19" s="282"/>
      <c r="F19" s="282"/>
      <c r="G19" s="282"/>
      <c r="H19" s="282"/>
      <c r="I19" s="282"/>
      <c r="J19" s="282"/>
      <c r="K19" s="283"/>
      <c r="L19" s="283"/>
      <c r="M19" s="284"/>
      <c r="N19" s="284"/>
      <c r="O19" s="283"/>
      <c r="P19" s="285"/>
      <c r="Q19" s="285"/>
      <c r="R19" s="285"/>
      <c r="S19" s="286"/>
      <c r="T19" s="281"/>
    </row>
    <row r="20" spans="1:20" x14ac:dyDescent="0.3">
      <c r="A20" s="130">
        <v>67</v>
      </c>
      <c r="B20" s="109" t="s">
        <v>242</v>
      </c>
      <c r="C20" s="90" t="s">
        <v>179</v>
      </c>
      <c r="D20" s="287">
        <v>8.5</v>
      </c>
      <c r="E20" s="287">
        <v>9.5</v>
      </c>
      <c r="F20" s="287">
        <v>8</v>
      </c>
      <c r="G20" s="287">
        <v>6.8</v>
      </c>
      <c r="H20" s="287">
        <v>5.9</v>
      </c>
      <c r="I20" s="288">
        <f t="shared" ref="I20" si="24">SUM((D20*0.2)+(E20*0.25)+(F20*0.2)+(G20*0.2)+(H20*0.15))</f>
        <v>7.9200000000000008</v>
      </c>
      <c r="J20" s="287"/>
      <c r="K20" s="289">
        <f t="shared" ref="K20" si="25">(I20-J20)</f>
        <v>7.9200000000000008</v>
      </c>
      <c r="L20" s="290"/>
      <c r="M20" s="291">
        <v>7.5</v>
      </c>
      <c r="N20" s="291">
        <v>0.6</v>
      </c>
      <c r="O20" s="288">
        <f t="shared" ref="O20" si="26">M20-N20</f>
        <v>6.9</v>
      </c>
      <c r="P20" s="292"/>
      <c r="Q20" s="288">
        <f t="shared" ref="Q20" si="27">I20</f>
        <v>7.9200000000000008</v>
      </c>
      <c r="R20" s="288">
        <f t="shared" ref="R20" si="28">O20</f>
        <v>6.9</v>
      </c>
      <c r="S20" s="293">
        <f t="shared" ref="S20" si="29">(Q20+R20)/2</f>
        <v>7.41</v>
      </c>
      <c r="T20" s="294">
        <v>5</v>
      </c>
    </row>
    <row r="21" spans="1:20" x14ac:dyDescent="0.3">
      <c r="A21" s="147">
        <v>33</v>
      </c>
      <c r="B21" s="295" t="s">
        <v>190</v>
      </c>
      <c r="C21" s="282"/>
      <c r="D21" s="282"/>
      <c r="E21" s="282"/>
      <c r="F21" s="282"/>
      <c r="G21" s="282"/>
      <c r="H21" s="282"/>
      <c r="I21" s="282"/>
      <c r="J21" s="282"/>
      <c r="K21" s="283"/>
      <c r="L21" s="283"/>
      <c r="M21" s="284"/>
      <c r="N21" s="284"/>
      <c r="O21" s="283"/>
      <c r="P21" s="285"/>
      <c r="Q21" s="285"/>
      <c r="R21" s="285"/>
      <c r="S21" s="286"/>
      <c r="T21" s="281"/>
    </row>
    <row r="22" spans="1:20" x14ac:dyDescent="0.3">
      <c r="A22" s="130">
        <v>36</v>
      </c>
      <c r="B22" s="109" t="s">
        <v>186</v>
      </c>
      <c r="C22" s="90" t="s">
        <v>185</v>
      </c>
      <c r="D22" s="287">
        <v>6.5</v>
      </c>
      <c r="E22" s="287">
        <v>7.2</v>
      </c>
      <c r="F22" s="287">
        <v>8.8000000000000007</v>
      </c>
      <c r="G22" s="287">
        <v>6</v>
      </c>
      <c r="H22" s="287">
        <v>5.8</v>
      </c>
      <c r="I22" s="288">
        <f t="shared" ref="I22" si="30">SUM((D22*0.2)+(E22*0.25)+(F22*0.2)+(G22*0.2)+(H22*0.15))</f>
        <v>6.9300000000000006</v>
      </c>
      <c r="J22" s="287"/>
      <c r="K22" s="289">
        <f t="shared" ref="K22" si="31">(I22-J22)</f>
        <v>6.9300000000000006</v>
      </c>
      <c r="L22" s="290"/>
      <c r="M22" s="291">
        <v>7.52</v>
      </c>
      <c r="N22" s="291">
        <v>0.6</v>
      </c>
      <c r="O22" s="288">
        <f t="shared" ref="O22" si="32">M22-N22</f>
        <v>6.92</v>
      </c>
      <c r="P22" s="292"/>
      <c r="Q22" s="288">
        <f t="shared" ref="Q22" si="33">I22</f>
        <v>6.9300000000000006</v>
      </c>
      <c r="R22" s="288">
        <f t="shared" ref="R22" si="34">O22</f>
        <v>6.92</v>
      </c>
      <c r="S22" s="293">
        <f t="shared" ref="S22" si="35">(Q22+R22)/2</f>
        <v>6.9250000000000007</v>
      </c>
      <c r="T22" s="294">
        <v>6</v>
      </c>
    </row>
    <row r="23" spans="1:20" x14ac:dyDescent="0.3">
      <c r="A23" s="147">
        <v>50</v>
      </c>
      <c r="B23" s="90" t="s">
        <v>118</v>
      </c>
      <c r="C23" s="282"/>
      <c r="D23" s="282"/>
      <c r="E23" s="282"/>
      <c r="F23" s="282"/>
      <c r="G23" s="282"/>
      <c r="H23" s="282"/>
      <c r="I23" s="282"/>
      <c r="J23" s="282"/>
      <c r="K23" s="283"/>
      <c r="L23" s="283"/>
      <c r="M23" s="284"/>
      <c r="N23" s="284"/>
      <c r="O23" s="283"/>
      <c r="P23" s="285"/>
      <c r="Q23" s="285"/>
      <c r="R23" s="285"/>
      <c r="S23" s="286"/>
      <c r="T23" s="281"/>
    </row>
    <row r="24" spans="1:20" x14ac:dyDescent="0.3">
      <c r="A24" s="130">
        <v>48</v>
      </c>
      <c r="B24" s="109" t="s">
        <v>126</v>
      </c>
      <c r="C24" s="90" t="s">
        <v>169</v>
      </c>
      <c r="D24" s="287">
        <v>7.5</v>
      </c>
      <c r="E24" s="287">
        <v>9.5</v>
      </c>
      <c r="F24" s="287">
        <v>8</v>
      </c>
      <c r="G24" s="287">
        <v>5</v>
      </c>
      <c r="H24" s="287">
        <v>3.9</v>
      </c>
      <c r="I24" s="288">
        <f>SUM((D24*0.2)+(E24*0.25)+(F24*0.2)+(G24*0.2)+(H24*0.15))</f>
        <v>7.06</v>
      </c>
      <c r="J24" s="287"/>
      <c r="K24" s="289">
        <f>(I24-J24)</f>
        <v>7.06</v>
      </c>
      <c r="L24" s="290"/>
      <c r="M24" s="291">
        <v>7</v>
      </c>
      <c r="N24" s="291">
        <v>0.6</v>
      </c>
      <c r="O24" s="288">
        <f t="shared" ref="O24" si="36">M24-N24</f>
        <v>6.4</v>
      </c>
      <c r="P24" s="292"/>
      <c r="Q24" s="288">
        <f>I24</f>
        <v>7.06</v>
      </c>
      <c r="R24" s="288">
        <f t="shared" ref="R24" si="37">O24</f>
        <v>6.4</v>
      </c>
      <c r="S24" s="293">
        <f>(Q24+R24)/2</f>
        <v>6.73</v>
      </c>
      <c r="T24" s="294">
        <v>7</v>
      </c>
    </row>
    <row r="25" spans="1:20" x14ac:dyDescent="0.3">
      <c r="A25" s="147">
        <v>46</v>
      </c>
      <c r="B25" s="295" t="s">
        <v>214</v>
      </c>
      <c r="C25" s="282"/>
      <c r="D25" s="282"/>
      <c r="E25" s="282"/>
      <c r="F25" s="282"/>
      <c r="G25" s="282"/>
      <c r="H25" s="282"/>
      <c r="I25" s="282"/>
      <c r="J25" s="282"/>
      <c r="K25" s="283"/>
      <c r="L25" s="283"/>
      <c r="M25" s="284"/>
      <c r="N25" s="284"/>
      <c r="O25" s="283"/>
      <c r="P25" s="285"/>
      <c r="Q25" s="285"/>
      <c r="R25" s="285"/>
      <c r="S25" s="286"/>
      <c r="T25" s="281"/>
    </row>
    <row r="26" spans="1:20" x14ac:dyDescent="0.3">
      <c r="A26" s="130">
        <v>51</v>
      </c>
      <c r="B26" s="109" t="s">
        <v>117</v>
      </c>
      <c r="C26" s="90" t="s">
        <v>169</v>
      </c>
      <c r="D26" s="287">
        <v>8.5</v>
      </c>
      <c r="E26" s="287">
        <v>7</v>
      </c>
      <c r="F26" s="287">
        <v>6.8</v>
      </c>
      <c r="G26" s="287">
        <v>6.8</v>
      </c>
      <c r="H26" s="287">
        <v>4.5999999999999996</v>
      </c>
      <c r="I26" s="288">
        <f t="shared" ref="I26" si="38">SUM((D26*0.2)+(E26*0.25)+(F26*0.2)+(G26*0.2)+(H26*0.15))</f>
        <v>6.8600000000000012</v>
      </c>
      <c r="J26" s="287"/>
      <c r="K26" s="289">
        <f t="shared" ref="K26" si="39">(I26-J26)</f>
        <v>6.8600000000000012</v>
      </c>
      <c r="L26" s="290"/>
      <c r="M26" s="291">
        <v>6.94</v>
      </c>
      <c r="N26" s="291">
        <v>0.6</v>
      </c>
      <c r="O26" s="288">
        <f t="shared" ref="O26" si="40">M26-N26</f>
        <v>6.3400000000000007</v>
      </c>
      <c r="P26" s="292"/>
      <c r="Q26" s="288">
        <f t="shared" ref="Q26" si="41">I26</f>
        <v>6.8600000000000012</v>
      </c>
      <c r="R26" s="288">
        <f t="shared" ref="R26" si="42">O26</f>
        <v>6.3400000000000007</v>
      </c>
      <c r="S26" s="293">
        <f t="shared" ref="S26" si="43">(Q26+R26)/2</f>
        <v>6.6000000000000014</v>
      </c>
      <c r="T26" s="294">
        <v>8</v>
      </c>
    </row>
  </sheetData>
  <mergeCells count="2">
    <mergeCell ref="J1:L1"/>
    <mergeCell ref="J2:L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E8A4-3D35-4E52-8CC6-F652E38D5C5A}">
  <sheetPr>
    <pageSetUpPr fitToPage="1"/>
  </sheetPr>
  <dimension ref="A1:T37"/>
  <sheetViews>
    <sheetView workbookViewId="0">
      <selection activeCell="K5" sqref="K5"/>
    </sheetView>
  </sheetViews>
  <sheetFormatPr defaultColWidth="8.88671875" defaultRowHeight="14.4" x14ac:dyDescent="0.3"/>
  <cols>
    <col min="1" max="1" width="8.88671875" style="264"/>
    <col min="2" max="2" width="28.5546875" style="264" customWidth="1"/>
    <col min="3" max="3" width="20" style="264" customWidth="1"/>
    <col min="4" max="8" width="8.88671875" style="264" customWidth="1"/>
    <col min="9" max="9" width="8.5546875" style="264" customWidth="1"/>
    <col min="10" max="12" width="8.88671875" style="264" customWidth="1"/>
    <col min="13" max="13" width="7.5546875" style="264" customWidth="1"/>
    <col min="14" max="14" width="8.5546875" style="264" customWidth="1"/>
    <col min="15" max="15" width="9.5546875" style="264" customWidth="1"/>
    <col min="16" max="16" width="9.88671875" style="264" customWidth="1"/>
    <col min="17" max="16384" width="8.88671875" style="264"/>
  </cols>
  <sheetData>
    <row r="1" spans="1:20" ht="15.6" x14ac:dyDescent="0.3">
      <c r="A1" s="276" t="str">
        <f>'Comp Detail'!A1</f>
        <v>Australian National Vaulting Championships 2024</v>
      </c>
      <c r="B1" s="276"/>
      <c r="C1" s="89"/>
      <c r="J1" s="483"/>
      <c r="K1" s="483"/>
      <c r="L1" s="483"/>
    </row>
    <row r="2" spans="1:20" ht="15.6" x14ac:dyDescent="0.3">
      <c r="A2" s="276"/>
      <c r="B2" s="276"/>
      <c r="J2" s="483"/>
      <c r="K2" s="483"/>
      <c r="L2" s="483"/>
    </row>
    <row r="3" spans="1:20" ht="15.6" x14ac:dyDescent="0.3">
      <c r="A3" s="276" t="str">
        <f>'Comp Detail'!A3</f>
        <v>27 to 29 Sept 2024</v>
      </c>
      <c r="B3" s="276"/>
      <c r="J3" s="274"/>
      <c r="K3" s="274"/>
      <c r="L3" s="274"/>
    </row>
    <row r="4" spans="1:20" ht="15.6" x14ac:dyDescent="0.3">
      <c r="A4" s="276"/>
      <c r="B4" s="275"/>
      <c r="C4" s="274"/>
      <c r="J4" s="274"/>
      <c r="K4" s="274"/>
      <c r="L4" s="274"/>
    </row>
    <row r="5" spans="1:20" x14ac:dyDescent="0.3">
      <c r="A5" s="134" t="s">
        <v>270</v>
      </c>
      <c r="B5" s="271"/>
      <c r="C5" s="270"/>
      <c r="D5" s="271" t="s">
        <v>47</v>
      </c>
      <c r="E5" s="90" t="s">
        <v>294</v>
      </c>
      <c r="F5" s="270"/>
      <c r="G5" s="271"/>
      <c r="H5" s="223"/>
      <c r="I5" s="223"/>
      <c r="J5" s="224" t="s">
        <v>46</v>
      </c>
      <c r="K5" s="90" t="s">
        <v>292</v>
      </c>
      <c r="L5" s="223"/>
      <c r="M5" s="223"/>
      <c r="N5" s="223"/>
      <c r="O5" s="223"/>
      <c r="P5" s="223"/>
      <c r="Q5" s="223"/>
    </row>
    <row r="6" spans="1:20" ht="15.6" x14ac:dyDescent="0.3">
      <c r="A6" s="273" t="s">
        <v>53</v>
      </c>
      <c r="B6" s="271">
        <v>28</v>
      </c>
      <c r="C6" s="270"/>
      <c r="D6" s="270"/>
      <c r="E6" s="270"/>
      <c r="F6" s="270"/>
      <c r="G6" s="270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20" x14ac:dyDescent="0.3">
      <c r="A7" s="270"/>
      <c r="B7" s="270"/>
      <c r="C7" s="270"/>
      <c r="D7" s="271"/>
      <c r="E7" s="270"/>
      <c r="F7" s="270"/>
      <c r="G7" s="270"/>
      <c r="H7" s="226"/>
      <c r="I7" s="226"/>
      <c r="J7" s="223"/>
      <c r="K7" s="223"/>
      <c r="L7" s="226"/>
      <c r="M7" s="223"/>
      <c r="N7" s="223"/>
      <c r="O7" s="223"/>
      <c r="P7" s="227"/>
      <c r="Q7" s="223"/>
    </row>
    <row r="8" spans="1:20" x14ac:dyDescent="0.3">
      <c r="A8" s="270"/>
      <c r="B8" s="270"/>
      <c r="C8" s="270"/>
      <c r="D8" s="223"/>
      <c r="E8" s="271"/>
      <c r="F8" s="270"/>
      <c r="G8" s="270"/>
      <c r="H8" s="270"/>
      <c r="I8" s="270"/>
      <c r="J8" s="270"/>
      <c r="K8" s="226"/>
      <c r="L8" s="226"/>
      <c r="M8" s="223"/>
      <c r="N8" s="223"/>
      <c r="O8" s="226"/>
      <c r="P8" s="223"/>
      <c r="Q8" s="223"/>
      <c r="R8" s="223"/>
      <c r="S8" s="227"/>
      <c r="T8" s="223"/>
    </row>
    <row r="9" spans="1:20" x14ac:dyDescent="0.3">
      <c r="A9" s="268" t="s">
        <v>24</v>
      </c>
      <c r="B9" s="268" t="s">
        <v>25</v>
      </c>
      <c r="C9" s="268" t="s">
        <v>28</v>
      </c>
      <c r="D9" s="226"/>
      <c r="E9" s="269" t="s">
        <v>14</v>
      </c>
      <c r="F9" s="268"/>
      <c r="G9" s="268"/>
      <c r="H9" s="268"/>
      <c r="I9" s="229" t="s">
        <v>14</v>
      </c>
      <c r="J9" s="229"/>
      <c r="K9" s="229" t="s">
        <v>14</v>
      </c>
      <c r="L9" s="230"/>
      <c r="M9" s="226"/>
      <c r="N9" s="226"/>
      <c r="O9" s="229" t="s">
        <v>54</v>
      </c>
      <c r="P9" s="228"/>
      <c r="Q9" s="226"/>
      <c r="R9" s="226"/>
      <c r="S9" s="279" t="s">
        <v>15</v>
      </c>
      <c r="T9" s="226"/>
    </row>
    <row r="10" spans="1:20" x14ac:dyDescent="0.3">
      <c r="A10" s="280"/>
      <c r="D10" s="268" t="s">
        <v>4</v>
      </c>
      <c r="E10" s="268" t="s">
        <v>5</v>
      </c>
      <c r="F10" s="268" t="s">
        <v>6</v>
      </c>
      <c r="G10" s="268" t="s">
        <v>7</v>
      </c>
      <c r="H10" s="268" t="s">
        <v>262</v>
      </c>
      <c r="I10" s="229" t="s">
        <v>32</v>
      </c>
      <c r="J10" s="229" t="s">
        <v>261</v>
      </c>
      <c r="K10" s="229" t="s">
        <v>15</v>
      </c>
      <c r="L10" s="230"/>
      <c r="M10" s="223" t="s">
        <v>36</v>
      </c>
      <c r="N10" s="223" t="s">
        <v>58</v>
      </c>
      <c r="O10" s="229" t="s">
        <v>15</v>
      </c>
      <c r="P10" s="232"/>
      <c r="Q10" s="223" t="s">
        <v>66</v>
      </c>
      <c r="R10" s="223" t="s">
        <v>67</v>
      </c>
      <c r="S10" s="279" t="s">
        <v>32</v>
      </c>
      <c r="T10" s="226" t="s">
        <v>35</v>
      </c>
    </row>
    <row r="11" spans="1:20" x14ac:dyDescent="0.3">
      <c r="A11" s="147">
        <v>19</v>
      </c>
      <c r="B11" s="295" t="s">
        <v>110</v>
      </c>
      <c r="C11" s="282"/>
      <c r="D11" s="282"/>
      <c r="E11" s="282"/>
      <c r="F11" s="282"/>
      <c r="G11" s="282"/>
      <c r="H11" s="282"/>
      <c r="I11" s="282"/>
      <c r="J11" s="282"/>
      <c r="K11" s="283"/>
      <c r="L11" s="283"/>
      <c r="M11" s="284"/>
      <c r="N11" s="284"/>
      <c r="O11" s="283"/>
      <c r="P11" s="285"/>
      <c r="Q11" s="285"/>
      <c r="R11" s="285"/>
      <c r="S11" s="286"/>
      <c r="T11" s="281"/>
    </row>
    <row r="12" spans="1:20" x14ac:dyDescent="0.3">
      <c r="A12" s="130">
        <v>18</v>
      </c>
      <c r="B12" s="296" t="s">
        <v>109</v>
      </c>
      <c r="C12" s="109" t="s">
        <v>197</v>
      </c>
      <c r="D12" s="287">
        <v>8</v>
      </c>
      <c r="E12" s="287">
        <v>8.5</v>
      </c>
      <c r="F12" s="287">
        <v>7.5</v>
      </c>
      <c r="G12" s="287">
        <v>8</v>
      </c>
      <c r="H12" s="287">
        <v>6</v>
      </c>
      <c r="I12" s="288">
        <f>SUM((D12*0.2)+(E12*0.25)+(F12*0.2)+(G12*0.2)+(H12*0.15))</f>
        <v>7.7249999999999996</v>
      </c>
      <c r="J12" s="287"/>
      <c r="K12" s="289">
        <f>(I12-J12)</f>
        <v>7.7249999999999996</v>
      </c>
      <c r="L12" s="290"/>
      <c r="M12" s="291">
        <v>7.6</v>
      </c>
      <c r="N12" s="291"/>
      <c r="O12" s="288">
        <f t="shared" ref="O12" si="0">M12-N12</f>
        <v>7.6</v>
      </c>
      <c r="P12" s="292"/>
      <c r="Q12" s="288">
        <f>I12</f>
        <v>7.7249999999999996</v>
      </c>
      <c r="R12" s="288">
        <f t="shared" ref="R12" si="1">O12</f>
        <v>7.6</v>
      </c>
      <c r="S12" s="293">
        <f>(Q12+R12)/2</f>
        <v>7.6624999999999996</v>
      </c>
      <c r="T12" s="294">
        <v>1</v>
      </c>
    </row>
    <row r="13" spans="1:20" x14ac:dyDescent="0.3">
      <c r="A13" s="108">
        <v>26</v>
      </c>
      <c r="B13" s="295" t="s">
        <v>113</v>
      </c>
      <c r="C13" s="282"/>
      <c r="D13" s="282"/>
      <c r="E13" s="282"/>
      <c r="F13" s="282"/>
      <c r="G13" s="282"/>
      <c r="H13" s="282"/>
      <c r="I13" s="282"/>
      <c r="J13" s="282"/>
      <c r="K13" s="283"/>
      <c r="L13" s="283"/>
      <c r="M13" s="284"/>
      <c r="N13" s="284"/>
      <c r="O13" s="283"/>
      <c r="P13" s="285"/>
      <c r="Q13" s="285"/>
      <c r="R13" s="285"/>
      <c r="S13" s="286"/>
      <c r="T13" s="281"/>
    </row>
    <row r="14" spans="1:20" x14ac:dyDescent="0.3">
      <c r="A14" s="108">
        <v>30</v>
      </c>
      <c r="B14" s="109" t="s">
        <v>112</v>
      </c>
      <c r="C14" s="90" t="s">
        <v>103</v>
      </c>
      <c r="D14" s="287">
        <v>7.5</v>
      </c>
      <c r="E14" s="287">
        <v>7</v>
      </c>
      <c r="F14" s="287">
        <v>7</v>
      </c>
      <c r="G14" s="287">
        <v>7.5</v>
      </c>
      <c r="H14" s="287">
        <v>7</v>
      </c>
      <c r="I14" s="288">
        <f>SUM((D14*0.2)+(E14*0.25)+(F14*0.2)+(G14*0.2)+(H14*0.15))</f>
        <v>7.2</v>
      </c>
      <c r="J14" s="287"/>
      <c r="K14" s="289">
        <f>(I14-J14)</f>
        <v>7.2</v>
      </c>
      <c r="L14" s="290"/>
      <c r="M14" s="291">
        <v>7.6</v>
      </c>
      <c r="N14" s="291"/>
      <c r="O14" s="288">
        <f t="shared" ref="O14" si="2">M14-N14</f>
        <v>7.6</v>
      </c>
      <c r="P14" s="292"/>
      <c r="Q14" s="288">
        <f>I14</f>
        <v>7.2</v>
      </c>
      <c r="R14" s="288">
        <f t="shared" ref="R14" si="3">O14</f>
        <v>7.6</v>
      </c>
      <c r="S14" s="293">
        <f>(Q14+R14)/2</f>
        <v>7.4</v>
      </c>
      <c r="T14" s="294">
        <v>2</v>
      </c>
    </row>
    <row r="15" spans="1:20" x14ac:dyDescent="0.3">
      <c r="A15" s="108">
        <v>38</v>
      </c>
      <c r="B15" s="295" t="s">
        <v>210</v>
      </c>
      <c r="C15" s="282"/>
      <c r="D15" s="282"/>
      <c r="E15" s="282"/>
      <c r="F15" s="282"/>
      <c r="G15" s="282"/>
      <c r="H15" s="282"/>
      <c r="I15" s="282"/>
      <c r="J15" s="282"/>
      <c r="K15" s="283"/>
      <c r="L15" s="283"/>
      <c r="M15" s="284"/>
      <c r="N15" s="284"/>
      <c r="O15" s="283"/>
      <c r="P15" s="285"/>
      <c r="Q15" s="285"/>
      <c r="R15" s="285"/>
      <c r="S15" s="286"/>
      <c r="T15" s="281"/>
    </row>
    <row r="16" spans="1:20" x14ac:dyDescent="0.3">
      <c r="A16" s="108">
        <v>40</v>
      </c>
      <c r="B16" s="109" t="s">
        <v>215</v>
      </c>
      <c r="C16" s="90" t="s">
        <v>185</v>
      </c>
      <c r="D16" s="287">
        <v>6.5</v>
      </c>
      <c r="E16" s="287">
        <v>7</v>
      </c>
      <c r="F16" s="287">
        <v>7</v>
      </c>
      <c r="G16" s="287">
        <v>7.5</v>
      </c>
      <c r="H16" s="287">
        <v>7</v>
      </c>
      <c r="I16" s="288">
        <f>SUM((D16*0.2)+(E16*0.25)+(F16*0.2)+(G16*0.2)+(H16*0.15))</f>
        <v>7</v>
      </c>
      <c r="J16" s="287"/>
      <c r="K16" s="289">
        <f>(I16-J16)</f>
        <v>7</v>
      </c>
      <c r="L16" s="290"/>
      <c r="M16" s="291">
        <v>7.6</v>
      </c>
      <c r="N16" s="291"/>
      <c r="O16" s="288">
        <f t="shared" ref="O16" si="4">M16-N16</f>
        <v>7.6</v>
      </c>
      <c r="P16" s="292"/>
      <c r="Q16" s="288">
        <f>I16</f>
        <v>7</v>
      </c>
      <c r="R16" s="288">
        <f t="shared" ref="R16" si="5">O16</f>
        <v>7.6</v>
      </c>
      <c r="S16" s="293">
        <f>(Q16+R16)/2</f>
        <v>7.3</v>
      </c>
      <c r="T16" s="294">
        <v>3</v>
      </c>
    </row>
    <row r="17" spans="1:20" x14ac:dyDescent="0.3">
      <c r="A17" s="108">
        <v>22</v>
      </c>
      <c r="B17" s="295" t="s">
        <v>229</v>
      </c>
      <c r="C17" s="282"/>
      <c r="D17" s="282"/>
      <c r="E17" s="282"/>
      <c r="F17" s="282"/>
      <c r="G17" s="282"/>
      <c r="H17" s="282"/>
      <c r="I17" s="282"/>
      <c r="J17" s="282"/>
      <c r="K17" s="283"/>
      <c r="L17" s="283"/>
      <c r="M17" s="284"/>
      <c r="N17" s="284"/>
      <c r="O17" s="283"/>
      <c r="P17" s="285"/>
      <c r="Q17" s="285"/>
      <c r="R17" s="285"/>
      <c r="S17" s="286"/>
      <c r="T17" s="281"/>
    </row>
    <row r="18" spans="1:20" x14ac:dyDescent="0.3">
      <c r="A18" s="108">
        <v>62</v>
      </c>
      <c r="B18" s="109" t="s">
        <v>203</v>
      </c>
      <c r="C18" s="90" t="s">
        <v>230</v>
      </c>
      <c r="D18" s="287">
        <v>6.5</v>
      </c>
      <c r="E18" s="287">
        <v>7</v>
      </c>
      <c r="F18" s="287">
        <v>7</v>
      </c>
      <c r="G18" s="287">
        <v>7</v>
      </c>
      <c r="H18" s="287">
        <v>6.5</v>
      </c>
      <c r="I18" s="288">
        <f>SUM((D18*0.2)+(E18*0.25)+(F18*0.2)+(G18*0.2)+(H18*0.15))</f>
        <v>6.8250000000000002</v>
      </c>
      <c r="J18" s="287"/>
      <c r="K18" s="289">
        <f>(I18-J18)</f>
        <v>6.8250000000000002</v>
      </c>
      <c r="L18" s="290"/>
      <c r="M18" s="291">
        <v>7.3</v>
      </c>
      <c r="N18" s="291"/>
      <c r="O18" s="288">
        <f t="shared" ref="O18" si="6">M18-N18</f>
        <v>7.3</v>
      </c>
      <c r="P18" s="292"/>
      <c r="Q18" s="288">
        <f>I18</f>
        <v>6.8250000000000002</v>
      </c>
      <c r="R18" s="288">
        <f t="shared" ref="R18" si="7">O18</f>
        <v>7.3</v>
      </c>
      <c r="S18" s="293">
        <f>(Q18+R18)/2</f>
        <v>7.0625</v>
      </c>
      <c r="T18" s="294">
        <v>4</v>
      </c>
    </row>
    <row r="19" spans="1:20" x14ac:dyDescent="0.3">
      <c r="A19" s="108">
        <v>65</v>
      </c>
      <c r="B19" s="295" t="s">
        <v>272</v>
      </c>
      <c r="C19" s="282"/>
      <c r="D19" s="282"/>
      <c r="E19" s="282"/>
      <c r="F19" s="282"/>
      <c r="G19" s="282"/>
      <c r="H19" s="282"/>
      <c r="I19" s="282"/>
      <c r="J19" s="282"/>
      <c r="K19" s="283"/>
      <c r="L19" s="283"/>
      <c r="M19" s="284"/>
      <c r="N19" s="284"/>
      <c r="O19" s="283"/>
      <c r="P19" s="285"/>
      <c r="Q19" s="285"/>
      <c r="R19" s="285"/>
      <c r="S19" s="286"/>
      <c r="T19" s="281"/>
    </row>
    <row r="20" spans="1:20" x14ac:dyDescent="0.3">
      <c r="A20" s="108">
        <v>66</v>
      </c>
      <c r="B20" s="109" t="s">
        <v>222</v>
      </c>
      <c r="C20" s="90" t="s">
        <v>204</v>
      </c>
      <c r="D20" s="287">
        <v>7</v>
      </c>
      <c r="E20" s="287">
        <v>6.5</v>
      </c>
      <c r="F20" s="287">
        <v>6</v>
      </c>
      <c r="G20" s="287">
        <v>6</v>
      </c>
      <c r="H20" s="287">
        <v>7.2</v>
      </c>
      <c r="I20" s="288">
        <f>SUM((D20*0.2)+(E20*0.25)+(F20*0.2)+(G20*0.2)+(H20*0.15))</f>
        <v>6.5050000000000008</v>
      </c>
      <c r="J20" s="287"/>
      <c r="K20" s="289">
        <f>(I20-J20)</f>
        <v>6.5050000000000008</v>
      </c>
      <c r="L20" s="290"/>
      <c r="M20" s="291">
        <v>7.3</v>
      </c>
      <c r="N20" s="291"/>
      <c r="O20" s="288">
        <f t="shared" ref="O20" si="8">M20-N20</f>
        <v>7.3</v>
      </c>
      <c r="P20" s="292"/>
      <c r="Q20" s="288">
        <f>I20</f>
        <v>6.5050000000000008</v>
      </c>
      <c r="R20" s="288">
        <f t="shared" ref="R20" si="9">O20</f>
        <v>7.3</v>
      </c>
      <c r="S20" s="293">
        <f>(Q20+R20)/2</f>
        <v>6.9024999999999999</v>
      </c>
      <c r="T20" s="294">
        <v>5</v>
      </c>
    </row>
    <row r="21" spans="1:20" x14ac:dyDescent="0.3">
      <c r="A21" s="108">
        <v>54</v>
      </c>
      <c r="B21" s="295" t="s">
        <v>108</v>
      </c>
      <c r="C21" s="282"/>
      <c r="D21" s="282"/>
      <c r="E21" s="282"/>
      <c r="F21" s="282"/>
      <c r="G21" s="282"/>
      <c r="H21" s="282"/>
      <c r="I21" s="282"/>
      <c r="J21" s="282"/>
      <c r="K21" s="283"/>
      <c r="L21" s="283"/>
      <c r="M21" s="284"/>
      <c r="N21" s="284"/>
      <c r="O21" s="283"/>
      <c r="P21" s="285"/>
      <c r="Q21" s="285"/>
      <c r="R21" s="285"/>
      <c r="S21" s="286"/>
      <c r="T21" s="281"/>
    </row>
    <row r="22" spans="1:20" x14ac:dyDescent="0.3">
      <c r="A22" s="108">
        <v>49</v>
      </c>
      <c r="B22" s="109" t="s">
        <v>107</v>
      </c>
      <c r="C22" s="90" t="s">
        <v>169</v>
      </c>
      <c r="D22" s="287">
        <v>7.5</v>
      </c>
      <c r="E22" s="287">
        <v>6.5</v>
      </c>
      <c r="F22" s="287">
        <v>7</v>
      </c>
      <c r="G22" s="287">
        <v>7.5</v>
      </c>
      <c r="H22" s="287">
        <v>7</v>
      </c>
      <c r="I22" s="288">
        <f>SUM((D22*0.2)+(E22*0.25)+(F22*0.2)+(G22*0.2)+(H22*0.15))</f>
        <v>7.0750000000000002</v>
      </c>
      <c r="J22" s="287"/>
      <c r="K22" s="289">
        <f>(I22-J22)</f>
        <v>7.0750000000000002</v>
      </c>
      <c r="L22" s="290"/>
      <c r="M22" s="291">
        <v>6.5</v>
      </c>
      <c r="N22" s="291"/>
      <c r="O22" s="288">
        <f t="shared" ref="O22" si="10">M22-N22</f>
        <v>6.5</v>
      </c>
      <c r="P22" s="292"/>
      <c r="Q22" s="288">
        <f>I22</f>
        <v>7.0750000000000002</v>
      </c>
      <c r="R22" s="288">
        <f t="shared" ref="R22" si="11">O22</f>
        <v>6.5</v>
      </c>
      <c r="S22" s="293">
        <f>(Q22+R22)/2</f>
        <v>6.7874999999999996</v>
      </c>
      <c r="T22" s="294">
        <v>6</v>
      </c>
    </row>
    <row r="23" spans="1:20" x14ac:dyDescent="0.3">
      <c r="A23" s="108">
        <v>77</v>
      </c>
      <c r="B23" s="90" t="s">
        <v>240</v>
      </c>
      <c r="C23" s="282"/>
      <c r="D23" s="282"/>
      <c r="E23" s="282"/>
      <c r="F23" s="282"/>
      <c r="G23" s="282"/>
      <c r="H23" s="282"/>
      <c r="I23" s="282"/>
      <c r="J23" s="282"/>
      <c r="K23" s="283"/>
      <c r="L23" s="283"/>
      <c r="M23" s="284"/>
      <c r="N23" s="284"/>
      <c r="O23" s="283"/>
      <c r="P23" s="285"/>
      <c r="Q23" s="285"/>
      <c r="R23" s="285"/>
      <c r="S23" s="286"/>
      <c r="T23" s="281"/>
    </row>
    <row r="24" spans="1:20" x14ac:dyDescent="0.3">
      <c r="A24" s="108">
        <v>76</v>
      </c>
      <c r="B24" s="109" t="s">
        <v>271</v>
      </c>
      <c r="C24" s="90" t="s">
        <v>241</v>
      </c>
      <c r="D24" s="287">
        <v>7</v>
      </c>
      <c r="E24" s="287">
        <v>7</v>
      </c>
      <c r="F24" s="287">
        <v>6.5</v>
      </c>
      <c r="G24" s="287">
        <v>7</v>
      </c>
      <c r="H24" s="287">
        <v>6.5</v>
      </c>
      <c r="I24" s="288">
        <f>SUM((D24*0.2)+(E24*0.25)+(F24*0.2)+(G24*0.2)+(H24*0.15))</f>
        <v>6.8250000000000002</v>
      </c>
      <c r="J24" s="287"/>
      <c r="K24" s="289">
        <f>(I24-J24)</f>
        <v>6.8250000000000002</v>
      </c>
      <c r="L24" s="290"/>
      <c r="M24" s="291">
        <v>6.6</v>
      </c>
      <c r="N24" s="291"/>
      <c r="O24" s="288">
        <f t="shared" ref="O24" si="12">M24-N24</f>
        <v>6.6</v>
      </c>
      <c r="P24" s="292"/>
      <c r="Q24" s="288">
        <f>I24</f>
        <v>6.8250000000000002</v>
      </c>
      <c r="R24" s="288">
        <f t="shared" ref="R24" si="13">O24</f>
        <v>6.6</v>
      </c>
      <c r="S24" s="293">
        <f>(Q24+R24)/2</f>
        <v>6.7125000000000004</v>
      </c>
      <c r="T24" s="294">
        <v>7</v>
      </c>
    </row>
    <row r="25" spans="1:20" x14ac:dyDescent="0.3">
      <c r="A25" s="108">
        <v>31</v>
      </c>
      <c r="B25" s="295" t="s">
        <v>121</v>
      </c>
      <c r="C25" s="282"/>
      <c r="D25" s="282"/>
      <c r="E25" s="282"/>
      <c r="F25" s="282"/>
      <c r="G25" s="282"/>
      <c r="H25" s="282"/>
      <c r="I25" s="282"/>
      <c r="J25" s="282"/>
      <c r="K25" s="283"/>
      <c r="L25" s="283"/>
      <c r="M25" s="284"/>
      <c r="N25" s="284"/>
      <c r="O25" s="283"/>
      <c r="P25" s="285"/>
      <c r="Q25" s="285"/>
      <c r="R25" s="285"/>
      <c r="S25" s="286"/>
      <c r="T25" s="281"/>
    </row>
    <row r="26" spans="1:20" x14ac:dyDescent="0.3">
      <c r="A26" s="108">
        <v>25</v>
      </c>
      <c r="B26" s="109" t="s">
        <v>125</v>
      </c>
      <c r="C26" s="90" t="s">
        <v>103</v>
      </c>
      <c r="D26" s="287">
        <v>6.5</v>
      </c>
      <c r="E26" s="287">
        <v>6.5</v>
      </c>
      <c r="F26" s="287">
        <v>6.5</v>
      </c>
      <c r="G26" s="287">
        <v>6</v>
      </c>
      <c r="H26" s="287">
        <v>6</v>
      </c>
      <c r="I26" s="288">
        <f>SUM((D26*0.2)+(E26*0.25)+(F26*0.2)+(G26*0.2)+(H26*0.15))</f>
        <v>6.3249999999999993</v>
      </c>
      <c r="J26" s="287"/>
      <c r="K26" s="289">
        <f>(I26-J26)</f>
        <v>6.3249999999999993</v>
      </c>
      <c r="L26" s="290"/>
      <c r="M26" s="291">
        <v>7</v>
      </c>
      <c r="N26" s="291"/>
      <c r="O26" s="288">
        <f t="shared" ref="O26" si="14">M26-N26</f>
        <v>7</v>
      </c>
      <c r="P26" s="292"/>
      <c r="Q26" s="288">
        <f>I26</f>
        <v>6.3249999999999993</v>
      </c>
      <c r="R26" s="288">
        <f t="shared" ref="R26" si="15">O26</f>
        <v>7</v>
      </c>
      <c r="S26" s="293">
        <f>(Q26+R26)/2</f>
        <v>6.6624999999999996</v>
      </c>
      <c r="T26" s="294">
        <v>8</v>
      </c>
    </row>
    <row r="27" spans="1:20" x14ac:dyDescent="0.3">
      <c r="A27" s="108">
        <v>80</v>
      </c>
      <c r="B27" s="295" t="s">
        <v>231</v>
      </c>
      <c r="C27" s="282"/>
      <c r="D27" s="282"/>
      <c r="E27" s="282"/>
      <c r="F27" s="282"/>
      <c r="G27" s="282"/>
      <c r="H27" s="282"/>
      <c r="I27" s="282"/>
      <c r="J27" s="282"/>
      <c r="K27" s="283"/>
      <c r="L27" s="283"/>
      <c r="M27" s="284"/>
      <c r="N27" s="284"/>
      <c r="O27" s="283"/>
      <c r="P27" s="285"/>
      <c r="Q27" s="285"/>
      <c r="R27" s="285"/>
      <c r="S27" s="286"/>
      <c r="T27" s="281"/>
    </row>
    <row r="28" spans="1:20" x14ac:dyDescent="0.3">
      <c r="A28" s="108">
        <v>79</v>
      </c>
      <c r="B28" s="109" t="s">
        <v>200</v>
      </c>
      <c r="C28" s="90" t="s">
        <v>193</v>
      </c>
      <c r="D28" s="287">
        <v>6.5</v>
      </c>
      <c r="E28" s="287">
        <v>6.5</v>
      </c>
      <c r="F28" s="287">
        <v>7.5</v>
      </c>
      <c r="G28" s="287">
        <v>6</v>
      </c>
      <c r="H28" s="287">
        <v>5</v>
      </c>
      <c r="I28" s="288">
        <f>SUM((D28*0.2)+(E28*0.25)+(F28*0.2)+(G28*0.2)+(H28*0.15))</f>
        <v>6.375</v>
      </c>
      <c r="J28" s="287"/>
      <c r="K28" s="289">
        <f>(I28-J28)</f>
        <v>6.375</v>
      </c>
      <c r="L28" s="290"/>
      <c r="M28" s="291">
        <v>6.7</v>
      </c>
      <c r="N28" s="291"/>
      <c r="O28" s="288">
        <f t="shared" ref="O28" si="16">M28-N28</f>
        <v>6.7</v>
      </c>
      <c r="P28" s="292"/>
      <c r="Q28" s="288">
        <f>I28</f>
        <v>6.375</v>
      </c>
      <c r="R28" s="288">
        <f t="shared" ref="R28" si="17">O28</f>
        <v>6.7</v>
      </c>
      <c r="S28" s="293">
        <f>(Q28+R28)/2</f>
        <v>6.5374999999999996</v>
      </c>
      <c r="T28" s="294">
        <v>9</v>
      </c>
    </row>
    <row r="29" spans="1:20" x14ac:dyDescent="0.3">
      <c r="A29" s="108">
        <v>24</v>
      </c>
      <c r="B29" s="295" t="s">
        <v>122</v>
      </c>
      <c r="C29" s="282"/>
      <c r="D29" s="282"/>
      <c r="E29" s="282"/>
      <c r="F29" s="282"/>
      <c r="G29" s="282"/>
      <c r="H29" s="282"/>
      <c r="I29" s="282"/>
      <c r="J29" s="282"/>
      <c r="K29" s="283"/>
      <c r="L29" s="283"/>
      <c r="M29" s="284"/>
      <c r="N29" s="284"/>
      <c r="O29" s="283"/>
      <c r="P29" s="285"/>
      <c r="Q29" s="285"/>
      <c r="R29" s="285"/>
      <c r="S29" s="286"/>
      <c r="T29" s="281"/>
    </row>
    <row r="30" spans="1:20" x14ac:dyDescent="0.3">
      <c r="A30" s="108">
        <v>27</v>
      </c>
      <c r="B30" s="109" t="s">
        <v>124</v>
      </c>
      <c r="C30" s="90" t="s">
        <v>103</v>
      </c>
      <c r="D30" s="287">
        <v>6.5</v>
      </c>
      <c r="E30" s="287">
        <v>6</v>
      </c>
      <c r="F30" s="287">
        <v>5.5</v>
      </c>
      <c r="G30" s="287">
        <v>5.5</v>
      </c>
      <c r="H30" s="287">
        <v>5.5</v>
      </c>
      <c r="I30" s="288">
        <f>SUM((D30*0.2)+(E30*0.25)+(F30*0.2)+(G30*0.2)+(H30*0.15))</f>
        <v>5.8250000000000002</v>
      </c>
      <c r="J30" s="287"/>
      <c r="K30" s="289">
        <f>(I30-J30)</f>
        <v>5.8250000000000002</v>
      </c>
      <c r="L30" s="290"/>
      <c r="M30" s="291">
        <v>6.9</v>
      </c>
      <c r="N30" s="291"/>
      <c r="O30" s="288">
        <f t="shared" ref="O30" si="18">M30-N30</f>
        <v>6.9</v>
      </c>
      <c r="P30" s="292"/>
      <c r="Q30" s="288">
        <f>I30</f>
        <v>5.8250000000000002</v>
      </c>
      <c r="R30" s="288">
        <f t="shared" ref="R30" si="19">O30</f>
        <v>6.9</v>
      </c>
      <c r="S30" s="293">
        <f>(Q30+R30)/2</f>
        <v>6.3625000000000007</v>
      </c>
      <c r="T30" s="294">
        <v>10</v>
      </c>
    </row>
    <row r="31" spans="1:20" x14ac:dyDescent="0.3">
      <c r="A31" s="108">
        <v>78</v>
      </c>
      <c r="B31" s="295" t="s">
        <v>192</v>
      </c>
      <c r="C31" s="282"/>
      <c r="D31" s="282"/>
      <c r="E31" s="282"/>
      <c r="F31" s="282"/>
      <c r="G31" s="282"/>
      <c r="H31" s="282"/>
      <c r="I31" s="282"/>
      <c r="J31" s="282"/>
      <c r="K31" s="283"/>
      <c r="L31" s="283"/>
      <c r="M31" s="284"/>
      <c r="N31" s="284"/>
      <c r="O31" s="283"/>
      <c r="P31" s="285"/>
      <c r="Q31" s="285"/>
      <c r="R31" s="285"/>
      <c r="S31" s="286"/>
      <c r="T31" s="281"/>
    </row>
    <row r="32" spans="1:20" x14ac:dyDescent="0.3">
      <c r="A32" s="108">
        <v>81</v>
      </c>
      <c r="B32" s="109" t="s">
        <v>246</v>
      </c>
      <c r="C32" s="90" t="s">
        <v>193</v>
      </c>
      <c r="D32" s="287">
        <v>6.5</v>
      </c>
      <c r="E32" s="287">
        <v>6.5</v>
      </c>
      <c r="F32" s="287">
        <v>6</v>
      </c>
      <c r="G32" s="287">
        <v>6</v>
      </c>
      <c r="H32" s="287">
        <v>6</v>
      </c>
      <c r="I32" s="288">
        <f>SUM((D32*0.2)+(E32*0.25)+(F32*0.2)+(G32*0.2)+(H32*0.15))</f>
        <v>6.2249999999999996</v>
      </c>
      <c r="J32" s="287"/>
      <c r="K32" s="289">
        <f>(I32-J32)</f>
        <v>6.2249999999999996</v>
      </c>
      <c r="L32" s="290"/>
      <c r="M32" s="291">
        <v>6.5</v>
      </c>
      <c r="N32" s="291"/>
      <c r="O32" s="288">
        <f t="shared" ref="O32" si="20">M32-N32</f>
        <v>6.5</v>
      </c>
      <c r="P32" s="292"/>
      <c r="Q32" s="288">
        <f>I32</f>
        <v>6.2249999999999996</v>
      </c>
      <c r="R32" s="288">
        <f t="shared" ref="R32" si="21">O32</f>
        <v>6.5</v>
      </c>
      <c r="S32" s="293">
        <f>(Q32+R32)/2</f>
        <v>6.3624999999999998</v>
      </c>
      <c r="T32" s="294">
        <v>10</v>
      </c>
    </row>
    <row r="33" spans="1:20" x14ac:dyDescent="0.3">
      <c r="A33" s="108">
        <v>63</v>
      </c>
      <c r="B33" s="295" t="s">
        <v>219</v>
      </c>
      <c r="C33" s="282"/>
      <c r="D33" s="282"/>
      <c r="E33" s="282"/>
      <c r="F33" s="282"/>
      <c r="G33" s="282"/>
      <c r="H33" s="282"/>
      <c r="I33" s="282"/>
      <c r="J33" s="282"/>
      <c r="K33" s="283"/>
      <c r="L33" s="283"/>
      <c r="M33" s="284"/>
      <c r="N33" s="284"/>
      <c r="O33" s="283"/>
      <c r="P33" s="285"/>
      <c r="Q33" s="285"/>
      <c r="R33" s="285"/>
      <c r="S33" s="286"/>
      <c r="T33" s="281"/>
    </row>
    <row r="34" spans="1:20" x14ac:dyDescent="0.3">
      <c r="A34" s="108">
        <v>64</v>
      </c>
      <c r="B34" s="109" t="s">
        <v>220</v>
      </c>
      <c r="C34" s="90" t="s">
        <v>204</v>
      </c>
      <c r="D34" s="287">
        <v>6</v>
      </c>
      <c r="E34" s="287">
        <v>6.5</v>
      </c>
      <c r="F34" s="287">
        <v>6.5</v>
      </c>
      <c r="G34" s="287">
        <v>5.5</v>
      </c>
      <c r="H34" s="287">
        <v>6</v>
      </c>
      <c r="I34" s="288">
        <f>SUM((D34*0.2)+(E34*0.25)+(F34*0.2)+(G34*0.2)+(H34*0.15))</f>
        <v>6.125</v>
      </c>
      <c r="J34" s="287">
        <v>1</v>
      </c>
      <c r="K34" s="289">
        <f>(I34-J34)</f>
        <v>5.125</v>
      </c>
      <c r="L34" s="290"/>
      <c r="M34" s="291">
        <v>7.2</v>
      </c>
      <c r="N34" s="291">
        <v>1</v>
      </c>
      <c r="O34" s="288">
        <f t="shared" ref="O34" si="22">M34-N34</f>
        <v>6.2</v>
      </c>
      <c r="P34" s="292"/>
      <c r="Q34" s="288">
        <f>I34</f>
        <v>6.125</v>
      </c>
      <c r="R34" s="288">
        <f t="shared" ref="R34" si="23">O34</f>
        <v>6.2</v>
      </c>
      <c r="S34" s="293">
        <f>(Q34+R34)/2</f>
        <v>6.1624999999999996</v>
      </c>
      <c r="T34" s="294">
        <v>12</v>
      </c>
    </row>
    <row r="35" spans="1:20" x14ac:dyDescent="0.3">
      <c r="A35" s="108">
        <v>52</v>
      </c>
      <c r="B35" s="295" t="s">
        <v>128</v>
      </c>
      <c r="C35" s="282"/>
      <c r="D35" s="282"/>
      <c r="E35" s="282"/>
      <c r="F35" s="282"/>
      <c r="G35" s="282"/>
      <c r="H35" s="282"/>
      <c r="I35" s="282"/>
      <c r="J35" s="282"/>
      <c r="K35" s="283"/>
      <c r="L35" s="283"/>
      <c r="M35" s="284"/>
      <c r="N35" s="284"/>
      <c r="O35" s="283"/>
      <c r="P35" s="285"/>
      <c r="Q35" s="285"/>
      <c r="R35" s="285"/>
      <c r="S35" s="286"/>
      <c r="T35" s="281"/>
    </row>
    <row r="36" spans="1:20" x14ac:dyDescent="0.3">
      <c r="A36" s="108">
        <v>47</v>
      </c>
      <c r="B36" s="109" t="s">
        <v>127</v>
      </c>
      <c r="C36" s="90" t="s">
        <v>169</v>
      </c>
      <c r="D36" s="287">
        <v>7</v>
      </c>
      <c r="E36" s="287">
        <v>6.5</v>
      </c>
      <c r="F36" s="287">
        <v>6.5</v>
      </c>
      <c r="G36" s="287">
        <v>6.5</v>
      </c>
      <c r="H36" s="287">
        <v>5</v>
      </c>
      <c r="I36" s="288">
        <f>SUM((D36*0.2)+(E36*0.25)+(F36*0.2)+(G36*0.2)+(H36*0.15))</f>
        <v>6.375</v>
      </c>
      <c r="J36" s="287"/>
      <c r="K36" s="289">
        <f>(I36-J36)</f>
        <v>6.375</v>
      </c>
      <c r="L36" s="290"/>
      <c r="M36" s="291">
        <v>6.8</v>
      </c>
      <c r="N36" s="291">
        <v>1.5</v>
      </c>
      <c r="O36" s="288">
        <f t="shared" ref="O36" si="24">M36-N36</f>
        <v>5.3</v>
      </c>
      <c r="P36" s="292"/>
      <c r="Q36" s="288">
        <f>I36</f>
        <v>6.375</v>
      </c>
      <c r="R36" s="288">
        <f t="shared" ref="R36" si="25">O36</f>
        <v>5.3</v>
      </c>
      <c r="S36" s="293">
        <f>(Q36+R36)/2</f>
        <v>5.8375000000000004</v>
      </c>
      <c r="T36" s="294">
        <v>13</v>
      </c>
    </row>
    <row r="37" spans="1:20" x14ac:dyDescent="0.3">
      <c r="C37" s="90"/>
    </row>
  </sheetData>
  <mergeCells count="2">
    <mergeCell ref="J1:L1"/>
    <mergeCell ref="J2:L2"/>
  </mergeCells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273B-492E-493B-897A-E1AC12144404}">
  <sheetPr>
    <pageSetUpPr fitToPage="1"/>
  </sheetPr>
  <dimension ref="A1:U19"/>
  <sheetViews>
    <sheetView workbookViewId="0">
      <selection activeCell="L30" sqref="L30"/>
    </sheetView>
  </sheetViews>
  <sheetFormatPr defaultColWidth="8.88671875" defaultRowHeight="14.4" x14ac:dyDescent="0.3"/>
  <cols>
    <col min="1" max="1" width="8.88671875" style="302"/>
    <col min="2" max="2" width="28.5546875" style="302" customWidth="1"/>
    <col min="3" max="3" width="16.5546875" style="302" customWidth="1"/>
    <col min="4" max="4" width="2.5546875" style="302" customWidth="1"/>
    <col min="5" max="8" width="8.88671875" style="302" customWidth="1"/>
    <col min="9" max="9" width="8" style="302" customWidth="1"/>
    <col min="10" max="12" width="8.88671875" style="302" customWidth="1"/>
    <col min="13" max="13" width="3" style="302" customWidth="1"/>
    <col min="14" max="14" width="8.5546875" style="302" customWidth="1"/>
    <col min="15" max="15" width="9.5546875" style="302" customWidth="1"/>
    <col min="16" max="16" width="9.88671875" style="302" customWidth="1"/>
    <col min="17" max="17" width="3.21875" style="302" customWidth="1"/>
    <col min="18" max="16384" width="8.88671875" style="302"/>
  </cols>
  <sheetData>
    <row r="1" spans="1:21" ht="15.6" x14ac:dyDescent="0.3">
      <c r="A1" s="301" t="str">
        <f>'Comp Detail'!A1</f>
        <v>Australian National Vaulting Championships 2024</v>
      </c>
      <c r="B1" s="301"/>
      <c r="J1" s="484"/>
      <c r="K1" s="484"/>
      <c r="L1" s="484"/>
    </row>
    <row r="2" spans="1:21" ht="15.6" x14ac:dyDescent="0.3">
      <c r="A2" s="301"/>
      <c r="B2" s="301"/>
      <c r="C2" s="89"/>
      <c r="J2" s="484"/>
      <c r="K2" s="484"/>
      <c r="L2" s="484"/>
    </row>
    <row r="3" spans="1:21" ht="15.6" x14ac:dyDescent="0.3">
      <c r="A3" s="301" t="str">
        <f>'Comp Detail'!A3</f>
        <v>27 to 29 Sept 2024</v>
      </c>
      <c r="B3" s="301"/>
      <c r="C3" s="89"/>
      <c r="J3" s="303"/>
      <c r="K3" s="303"/>
      <c r="L3" s="303"/>
    </row>
    <row r="4" spans="1:21" ht="15.6" x14ac:dyDescent="0.3">
      <c r="A4" s="301"/>
      <c r="B4" s="304"/>
      <c r="C4" s="303"/>
      <c r="J4" s="303"/>
      <c r="K4" s="303"/>
      <c r="L4" s="303"/>
    </row>
    <row r="5" spans="1:21" ht="15.6" x14ac:dyDescent="0.3">
      <c r="A5" s="305" t="s">
        <v>275</v>
      </c>
      <c r="B5" s="306"/>
      <c r="C5" s="307"/>
      <c r="D5" s="223"/>
      <c r="E5" s="307"/>
      <c r="F5" s="307"/>
      <c r="G5" s="306"/>
      <c r="H5" s="223"/>
      <c r="I5" s="223"/>
      <c r="J5" s="224"/>
      <c r="K5" s="225"/>
      <c r="L5" s="223"/>
      <c r="M5" s="223"/>
      <c r="N5" s="223"/>
      <c r="O5" s="223"/>
      <c r="P5" s="223"/>
      <c r="Q5" s="223"/>
    </row>
    <row r="6" spans="1:21" ht="15.6" x14ac:dyDescent="0.3">
      <c r="A6" s="305" t="s">
        <v>53</v>
      </c>
      <c r="B6" s="306">
        <v>29</v>
      </c>
      <c r="C6" s="307"/>
      <c r="D6" s="223"/>
      <c r="E6" s="306" t="s">
        <v>76</v>
      </c>
      <c r="F6" s="90" t="s">
        <v>289</v>
      </c>
      <c r="G6" s="307"/>
      <c r="H6" s="223"/>
      <c r="I6" s="223"/>
      <c r="J6" s="223"/>
      <c r="K6" s="223"/>
      <c r="L6" s="223"/>
      <c r="M6" s="223"/>
      <c r="N6" s="229" t="s">
        <v>77</v>
      </c>
      <c r="O6" s="90" t="s">
        <v>288</v>
      </c>
      <c r="P6" s="223"/>
      <c r="Q6" s="223"/>
    </row>
    <row r="7" spans="1:21" x14ac:dyDescent="0.3">
      <c r="A7" s="307"/>
      <c r="B7" s="307"/>
      <c r="C7" s="307"/>
      <c r="D7" s="223"/>
      <c r="E7" s="307"/>
      <c r="F7" s="307"/>
      <c r="G7" s="307"/>
      <c r="H7" s="226"/>
      <c r="I7" s="226"/>
      <c r="J7" s="223"/>
      <c r="K7" s="223"/>
      <c r="L7" s="226"/>
      <c r="M7" s="308"/>
      <c r="N7" s="223"/>
      <c r="O7" s="223"/>
      <c r="P7" s="227"/>
      <c r="Q7" s="223"/>
    </row>
    <row r="8" spans="1:21" x14ac:dyDescent="0.3">
      <c r="A8" s="309" t="s">
        <v>24</v>
      </c>
      <c r="B8" s="309" t="s">
        <v>25</v>
      </c>
      <c r="C8" s="309" t="s">
        <v>28</v>
      </c>
      <c r="D8" s="308"/>
      <c r="E8" s="226"/>
      <c r="F8" s="310" t="s">
        <v>14</v>
      </c>
      <c r="G8" s="309"/>
      <c r="H8" s="309"/>
      <c r="I8" s="309"/>
      <c r="K8" s="229"/>
      <c r="L8" s="229" t="s">
        <v>14</v>
      </c>
      <c r="M8" s="308"/>
      <c r="N8" s="226"/>
      <c r="O8" s="226"/>
      <c r="P8" s="229" t="s">
        <v>54</v>
      </c>
      <c r="Q8" s="311"/>
      <c r="R8" s="226"/>
      <c r="S8" s="226"/>
      <c r="T8" s="279" t="s">
        <v>15</v>
      </c>
      <c r="U8" s="226"/>
    </row>
    <row r="9" spans="1:21" x14ac:dyDescent="0.3">
      <c r="A9" s="309"/>
      <c r="B9" s="309"/>
      <c r="C9" s="309"/>
      <c r="D9" s="311"/>
      <c r="E9" s="309" t="s">
        <v>4</v>
      </c>
      <c r="F9" s="309" t="s">
        <v>5</v>
      </c>
      <c r="G9" s="309" t="s">
        <v>6</v>
      </c>
      <c r="H9" s="309" t="s">
        <v>7</v>
      </c>
      <c r="I9" s="309" t="s">
        <v>262</v>
      </c>
      <c r="J9" s="229" t="s">
        <v>14</v>
      </c>
      <c r="K9" s="229" t="s">
        <v>21</v>
      </c>
      <c r="L9" s="229" t="s">
        <v>15</v>
      </c>
      <c r="M9" s="311"/>
      <c r="N9" s="223" t="s">
        <v>36</v>
      </c>
      <c r="O9" s="223" t="s">
        <v>58</v>
      </c>
      <c r="P9" s="229" t="s">
        <v>15</v>
      </c>
      <c r="Q9" s="312"/>
      <c r="R9" s="223" t="s">
        <v>14</v>
      </c>
      <c r="S9" s="223" t="s">
        <v>54</v>
      </c>
      <c r="T9" s="279" t="s">
        <v>32</v>
      </c>
      <c r="U9" s="226" t="s">
        <v>35</v>
      </c>
    </row>
    <row r="10" spans="1:21" x14ac:dyDescent="0.3">
      <c r="A10" s="313"/>
      <c r="C10" s="314"/>
      <c r="D10" s="312"/>
      <c r="E10" s="315"/>
      <c r="F10" s="315"/>
      <c r="G10" s="315"/>
      <c r="H10" s="315"/>
      <c r="I10" s="315"/>
      <c r="J10" s="316"/>
      <c r="K10" s="316"/>
      <c r="L10" s="316"/>
      <c r="M10" s="312"/>
      <c r="N10" s="317"/>
      <c r="O10" s="317"/>
      <c r="P10" s="316"/>
      <c r="Q10" s="311"/>
      <c r="R10" s="318"/>
      <c r="S10" s="319"/>
      <c r="T10" s="316"/>
      <c r="U10" s="316"/>
    </row>
    <row r="11" spans="1:21" x14ac:dyDescent="0.3">
      <c r="A11" s="320"/>
      <c r="B11" s="350" t="s">
        <v>285</v>
      </c>
      <c r="C11" s="350" t="s">
        <v>276</v>
      </c>
      <c r="D11" s="322"/>
      <c r="E11" s="323">
        <v>7.8</v>
      </c>
      <c r="F11" s="323">
        <v>9.1999999999999993</v>
      </c>
      <c r="G11" s="323">
        <v>9</v>
      </c>
      <c r="H11" s="323">
        <v>7.9</v>
      </c>
      <c r="I11" s="323">
        <v>7.9</v>
      </c>
      <c r="J11" s="324">
        <f t="shared" ref="J11:J17" si="0">SUM((E11*0.2)+(F11*0.25)+(G11*0.2)+(H11*0.2)+(I11*0.15))</f>
        <v>8.4250000000000007</v>
      </c>
      <c r="K11" s="323"/>
      <c r="L11" s="325">
        <f t="shared" ref="L11:L17" si="1">(J11-K11)</f>
        <v>8.4250000000000007</v>
      </c>
      <c r="M11" s="322"/>
      <c r="N11" s="291">
        <v>8.0830000000000002</v>
      </c>
      <c r="O11" s="291"/>
      <c r="P11" s="324">
        <f t="shared" ref="P11:P17" si="2">N11-O11</f>
        <v>8.0830000000000002</v>
      </c>
      <c r="Q11" s="326"/>
      <c r="R11" s="324">
        <f t="shared" ref="R11:R17" si="3">J11</f>
        <v>8.4250000000000007</v>
      </c>
      <c r="S11" s="324">
        <f t="shared" ref="S11:S17" si="4">P11</f>
        <v>8.0830000000000002</v>
      </c>
      <c r="T11" s="327">
        <f t="shared" ref="T11:T17" si="5">(R11+S11)/2</f>
        <v>8.2540000000000013</v>
      </c>
      <c r="U11" s="321">
        <v>1</v>
      </c>
    </row>
    <row r="12" spans="1:21" x14ac:dyDescent="0.3">
      <c r="A12" s="320"/>
      <c r="B12" s="350" t="s">
        <v>283</v>
      </c>
      <c r="C12" s="350" t="s">
        <v>284</v>
      </c>
      <c r="D12" s="322"/>
      <c r="E12" s="323">
        <v>7.4</v>
      </c>
      <c r="F12" s="323">
        <v>8</v>
      </c>
      <c r="G12" s="323">
        <v>8.5</v>
      </c>
      <c r="H12" s="323">
        <v>7</v>
      </c>
      <c r="I12" s="323">
        <v>7.6</v>
      </c>
      <c r="J12" s="324">
        <f t="shared" si="0"/>
        <v>7.7200000000000006</v>
      </c>
      <c r="K12" s="323"/>
      <c r="L12" s="325">
        <f t="shared" si="1"/>
        <v>7.7200000000000006</v>
      </c>
      <c r="M12" s="322"/>
      <c r="N12" s="291">
        <v>8.4</v>
      </c>
      <c r="O12" s="291"/>
      <c r="P12" s="324">
        <f t="shared" si="2"/>
        <v>8.4</v>
      </c>
      <c r="Q12" s="326"/>
      <c r="R12" s="324">
        <f t="shared" si="3"/>
        <v>7.7200000000000006</v>
      </c>
      <c r="S12" s="324">
        <f t="shared" si="4"/>
        <v>8.4</v>
      </c>
      <c r="T12" s="327">
        <f t="shared" si="5"/>
        <v>8.06</v>
      </c>
      <c r="U12" s="321">
        <v>2</v>
      </c>
    </row>
    <row r="13" spans="1:21" x14ac:dyDescent="0.3">
      <c r="A13" s="320"/>
      <c r="B13" s="350" t="s">
        <v>287</v>
      </c>
      <c r="C13" s="350" t="s">
        <v>284</v>
      </c>
      <c r="D13" s="322"/>
      <c r="E13" s="323">
        <v>7.8</v>
      </c>
      <c r="F13" s="323">
        <v>7</v>
      </c>
      <c r="G13" s="323">
        <v>8.3000000000000007</v>
      </c>
      <c r="H13" s="323">
        <v>6.4</v>
      </c>
      <c r="I13" s="323">
        <v>5.9</v>
      </c>
      <c r="J13" s="324">
        <f t="shared" si="0"/>
        <v>7.1350000000000007</v>
      </c>
      <c r="K13" s="323"/>
      <c r="L13" s="325">
        <f t="shared" si="1"/>
        <v>7.1350000000000007</v>
      </c>
      <c r="M13" s="322"/>
      <c r="N13" s="291">
        <v>8.6319999999999997</v>
      </c>
      <c r="O13" s="291"/>
      <c r="P13" s="324">
        <f t="shared" si="2"/>
        <v>8.6319999999999997</v>
      </c>
      <c r="Q13" s="326"/>
      <c r="R13" s="324">
        <f t="shared" si="3"/>
        <v>7.1350000000000007</v>
      </c>
      <c r="S13" s="324">
        <f t="shared" si="4"/>
        <v>8.6319999999999997</v>
      </c>
      <c r="T13" s="327">
        <f t="shared" si="5"/>
        <v>7.8834999999999997</v>
      </c>
      <c r="U13" s="321">
        <v>3</v>
      </c>
    </row>
    <row r="14" spans="1:21" x14ac:dyDescent="0.3">
      <c r="A14" s="320"/>
      <c r="B14" s="350" t="s">
        <v>286</v>
      </c>
      <c r="C14" s="321"/>
      <c r="D14" s="322"/>
      <c r="E14" s="323">
        <v>7.5</v>
      </c>
      <c r="F14" s="323">
        <v>8</v>
      </c>
      <c r="G14" s="323">
        <v>7.5</v>
      </c>
      <c r="H14" s="323">
        <v>5.5</v>
      </c>
      <c r="I14" s="323">
        <v>4</v>
      </c>
      <c r="J14" s="324">
        <f t="shared" si="0"/>
        <v>6.6999999999999993</v>
      </c>
      <c r="K14" s="323"/>
      <c r="L14" s="325">
        <f t="shared" si="1"/>
        <v>6.6999999999999993</v>
      </c>
      <c r="M14" s="322"/>
      <c r="N14" s="291">
        <v>8.6359999999999992</v>
      </c>
      <c r="O14" s="291"/>
      <c r="P14" s="324">
        <f t="shared" si="2"/>
        <v>8.6359999999999992</v>
      </c>
      <c r="Q14" s="326"/>
      <c r="R14" s="324">
        <f t="shared" si="3"/>
        <v>6.6999999999999993</v>
      </c>
      <c r="S14" s="324">
        <f t="shared" si="4"/>
        <v>8.6359999999999992</v>
      </c>
      <c r="T14" s="327">
        <f t="shared" si="5"/>
        <v>7.6679999999999993</v>
      </c>
      <c r="U14" s="321">
        <v>4</v>
      </c>
    </row>
    <row r="15" spans="1:21" x14ac:dyDescent="0.3">
      <c r="A15" s="320"/>
      <c r="B15" s="350" t="s">
        <v>282</v>
      </c>
      <c r="C15" s="321" t="s">
        <v>276</v>
      </c>
      <c r="D15" s="322"/>
      <c r="E15" s="323">
        <v>7.2</v>
      </c>
      <c r="F15" s="323">
        <v>7</v>
      </c>
      <c r="G15" s="323">
        <v>8</v>
      </c>
      <c r="H15" s="323">
        <v>6.5</v>
      </c>
      <c r="I15" s="323">
        <v>5.6</v>
      </c>
      <c r="J15" s="324">
        <f t="shared" si="0"/>
        <v>6.9300000000000006</v>
      </c>
      <c r="K15" s="323"/>
      <c r="L15" s="325">
        <f t="shared" si="1"/>
        <v>6.9300000000000006</v>
      </c>
      <c r="M15" s="322"/>
      <c r="N15" s="291">
        <v>8.32</v>
      </c>
      <c r="O15" s="291"/>
      <c r="P15" s="324">
        <f t="shared" si="2"/>
        <v>8.32</v>
      </c>
      <c r="Q15" s="326"/>
      <c r="R15" s="324">
        <f t="shared" si="3"/>
        <v>6.9300000000000006</v>
      </c>
      <c r="S15" s="324">
        <f t="shared" si="4"/>
        <v>8.32</v>
      </c>
      <c r="T15" s="327">
        <f t="shared" si="5"/>
        <v>7.625</v>
      </c>
      <c r="U15" s="321">
        <v>5</v>
      </c>
    </row>
    <row r="16" spans="1:21" x14ac:dyDescent="0.3">
      <c r="A16" s="320"/>
      <c r="B16" s="350" t="s">
        <v>241</v>
      </c>
      <c r="D16" s="322"/>
      <c r="E16" s="323">
        <v>8</v>
      </c>
      <c r="F16" s="323">
        <v>7.5</v>
      </c>
      <c r="G16" s="323">
        <v>7.6</v>
      </c>
      <c r="H16" s="323">
        <v>6.2</v>
      </c>
      <c r="I16" s="323">
        <v>5.5</v>
      </c>
      <c r="J16" s="324">
        <f t="shared" si="0"/>
        <v>7.0600000000000005</v>
      </c>
      <c r="K16" s="323"/>
      <c r="L16" s="325">
        <f t="shared" si="1"/>
        <v>7.0600000000000005</v>
      </c>
      <c r="M16" s="322"/>
      <c r="N16" s="291">
        <v>8.1669999999999998</v>
      </c>
      <c r="O16" s="291"/>
      <c r="P16" s="324">
        <f t="shared" si="2"/>
        <v>8.1669999999999998</v>
      </c>
      <c r="Q16" s="326"/>
      <c r="R16" s="324">
        <f t="shared" si="3"/>
        <v>7.0600000000000005</v>
      </c>
      <c r="S16" s="324">
        <f t="shared" si="4"/>
        <v>8.1669999999999998</v>
      </c>
      <c r="T16" s="327">
        <f t="shared" si="5"/>
        <v>7.6135000000000002</v>
      </c>
      <c r="U16" s="321">
        <v>6</v>
      </c>
    </row>
    <row r="17" spans="1:21" x14ac:dyDescent="0.3">
      <c r="A17" s="320"/>
      <c r="B17" s="350" t="s">
        <v>103</v>
      </c>
      <c r="C17" s="350" t="s">
        <v>103</v>
      </c>
      <c r="D17" s="322"/>
      <c r="E17" s="323">
        <v>6.5</v>
      </c>
      <c r="F17" s="323">
        <v>6.5</v>
      </c>
      <c r="G17" s="323">
        <v>7.5</v>
      </c>
      <c r="H17" s="323">
        <v>6.2</v>
      </c>
      <c r="I17" s="323">
        <v>5.5</v>
      </c>
      <c r="J17" s="324">
        <f t="shared" si="0"/>
        <v>6.49</v>
      </c>
      <c r="K17" s="323"/>
      <c r="L17" s="325">
        <f t="shared" si="1"/>
        <v>6.49</v>
      </c>
      <c r="M17" s="322"/>
      <c r="N17" s="291">
        <v>8.16</v>
      </c>
      <c r="O17" s="291"/>
      <c r="P17" s="324">
        <f t="shared" si="2"/>
        <v>8.16</v>
      </c>
      <c r="Q17" s="326"/>
      <c r="R17" s="324">
        <f t="shared" si="3"/>
        <v>6.49</v>
      </c>
      <c r="S17" s="324">
        <f t="shared" si="4"/>
        <v>8.16</v>
      </c>
      <c r="T17" s="327">
        <f t="shared" si="5"/>
        <v>7.3250000000000002</v>
      </c>
      <c r="U17" s="321">
        <v>7</v>
      </c>
    </row>
    <row r="18" spans="1:21" x14ac:dyDescent="0.3">
      <c r="A18" s="320"/>
      <c r="B18" s="350"/>
      <c r="C18" s="321"/>
      <c r="D18" s="322"/>
      <c r="E18" s="323"/>
      <c r="F18" s="323"/>
      <c r="G18" s="323"/>
      <c r="H18" s="323"/>
      <c r="I18" s="323"/>
      <c r="J18" s="324"/>
      <c r="K18" s="323"/>
      <c r="L18" s="325"/>
      <c r="M18" s="322"/>
      <c r="N18" s="291"/>
      <c r="O18" s="291"/>
      <c r="P18" s="324"/>
      <c r="Q18" s="326"/>
      <c r="R18" s="324"/>
      <c r="S18" s="324"/>
      <c r="T18" s="327"/>
      <c r="U18" s="321"/>
    </row>
    <row r="19" spans="1:21" x14ac:dyDescent="0.3">
      <c r="A19" s="320"/>
      <c r="B19" s="350"/>
      <c r="C19" s="321"/>
      <c r="D19" s="322"/>
      <c r="E19" s="323"/>
      <c r="F19" s="323"/>
      <c r="G19" s="323"/>
      <c r="H19" s="323"/>
      <c r="I19" s="323"/>
      <c r="J19" s="324"/>
      <c r="K19" s="323"/>
      <c r="L19" s="325"/>
      <c r="M19" s="322"/>
      <c r="N19" s="291"/>
      <c r="O19" s="291"/>
      <c r="P19" s="324"/>
      <c r="Q19" s="326"/>
      <c r="R19" s="324"/>
      <c r="S19" s="324"/>
      <c r="T19" s="327"/>
      <c r="U19" s="321"/>
    </row>
  </sheetData>
  <sortState xmlns:xlrd2="http://schemas.microsoft.com/office/spreadsheetml/2017/richdata2" ref="A11:U17">
    <sortCondition descending="1" ref="T11:T17"/>
  </sortState>
  <mergeCells count="2">
    <mergeCell ref="J1:L1"/>
    <mergeCell ref="J2:L2"/>
  </mergeCells>
  <pageMargins left="0.7" right="0.7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59324-0A4B-4AB3-9FC3-B4766415A39F}">
  <dimension ref="A1:U22"/>
  <sheetViews>
    <sheetView workbookViewId="0">
      <selection activeCell="G28" sqref="G28"/>
    </sheetView>
  </sheetViews>
  <sheetFormatPr defaultColWidth="8.88671875" defaultRowHeight="14.4" x14ac:dyDescent="0.3"/>
  <cols>
    <col min="1" max="1" width="8.88671875" style="264"/>
    <col min="2" max="2" width="28.5546875" style="264" customWidth="1"/>
    <col min="3" max="3" width="24" style="264" bestFit="1" customWidth="1"/>
    <col min="4" max="4" width="2.5546875" style="264" customWidth="1"/>
    <col min="5" max="11" width="8.88671875" style="264" customWidth="1"/>
    <col min="12" max="12" width="7.5546875" style="264" customWidth="1"/>
    <col min="13" max="15" width="8.88671875" style="264" customWidth="1"/>
    <col min="16" max="16" width="7" style="264" customWidth="1"/>
    <col min="17" max="17" width="2.5546875" style="264" customWidth="1"/>
    <col min="18" max="18" width="9.5546875" style="264" customWidth="1"/>
    <col min="19" max="19" width="9.88671875" style="264" customWidth="1"/>
    <col min="20" max="16384" width="8.88671875" style="264"/>
  </cols>
  <sheetData>
    <row r="1" spans="1:21" ht="15.6" x14ac:dyDescent="0.3">
      <c r="A1" s="276" t="str">
        <f>'Comp Detail'!A1</f>
        <v>Australian National Vaulting Championships 2024</v>
      </c>
      <c r="B1" s="276"/>
      <c r="C1" s="89"/>
      <c r="M1" s="483"/>
      <c r="N1" s="483"/>
      <c r="O1" s="483"/>
    </row>
    <row r="2" spans="1:21" ht="15.6" x14ac:dyDescent="0.3">
      <c r="A2" s="276"/>
      <c r="B2" s="276"/>
      <c r="C2" s="89"/>
      <c r="M2" s="483"/>
      <c r="N2" s="483"/>
      <c r="O2" s="483"/>
    </row>
    <row r="3" spans="1:21" ht="15.6" x14ac:dyDescent="0.3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6" x14ac:dyDescent="0.3">
      <c r="A4" s="276"/>
      <c r="B4" s="275"/>
      <c r="C4" s="274"/>
      <c r="M4" s="274"/>
      <c r="N4" s="274"/>
      <c r="O4" s="274"/>
    </row>
    <row r="5" spans="1:21" ht="15.6" x14ac:dyDescent="0.3">
      <c r="A5" s="273" t="s">
        <v>281</v>
      </c>
      <c r="B5" s="271"/>
      <c r="C5" s="270"/>
      <c r="D5" s="223"/>
      <c r="E5" s="271" t="s">
        <v>47</v>
      </c>
      <c r="F5" s="90" t="s">
        <v>294</v>
      </c>
      <c r="G5" s="270"/>
      <c r="H5" s="271"/>
      <c r="I5" s="223"/>
      <c r="J5" s="223"/>
      <c r="K5" s="223"/>
      <c r="L5" s="223"/>
      <c r="M5" s="224" t="s">
        <v>46</v>
      </c>
      <c r="N5" s="225" t="s">
        <v>293</v>
      </c>
      <c r="O5" s="223"/>
      <c r="P5" s="223"/>
      <c r="Q5" s="223"/>
      <c r="R5" s="223"/>
      <c r="S5" s="223"/>
      <c r="T5" s="223"/>
    </row>
    <row r="6" spans="1:21" ht="15.6" x14ac:dyDescent="0.3">
      <c r="A6" s="273" t="s">
        <v>53</v>
      </c>
      <c r="B6" s="271" t="s">
        <v>264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3">
      <c r="D7" s="272"/>
    </row>
    <row r="8" spans="1:21" x14ac:dyDescent="0.3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3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3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3">
      <c r="D11" s="232"/>
      <c r="E11" s="267"/>
      <c r="F11" s="267"/>
      <c r="G11" s="267"/>
      <c r="H11" s="267"/>
      <c r="I11" s="267"/>
      <c r="J11" s="233"/>
      <c r="K11" s="233"/>
      <c r="L11" s="233"/>
      <c r="M11" s="230"/>
      <c r="N11" s="223"/>
      <c r="O11" s="223"/>
      <c r="P11" s="229"/>
      <c r="Q11" s="232"/>
      <c r="R11" s="223"/>
      <c r="S11" s="223"/>
      <c r="T11" s="231"/>
      <c r="U11" s="226"/>
    </row>
    <row r="12" spans="1:21" x14ac:dyDescent="0.3">
      <c r="A12" s="108"/>
      <c r="B12" s="90" t="s">
        <v>278</v>
      </c>
      <c r="C12" s="90" t="s">
        <v>279</v>
      </c>
      <c r="D12" s="232"/>
      <c r="E12" s="266">
        <v>7.5</v>
      </c>
      <c r="F12" s="266">
        <v>7.5</v>
      </c>
      <c r="G12" s="266">
        <v>8.5</v>
      </c>
      <c r="H12" s="266">
        <v>7</v>
      </c>
      <c r="I12" s="266">
        <v>6</v>
      </c>
      <c r="J12" s="233">
        <f t="shared" ref="J12:J13" si="0">SUM((E12*0.2)+(F12*0.25)+(G12*0.2)+(H12*0.2)+(I12*0.15))</f>
        <v>7.375</v>
      </c>
      <c r="K12" s="233"/>
      <c r="L12" s="233">
        <f t="shared" ref="L12:L13" si="1">SUM(J12-K12)</f>
        <v>7.375</v>
      </c>
      <c r="M12" s="234"/>
      <c r="N12" s="235">
        <v>6.91</v>
      </c>
      <c r="O12" s="235"/>
      <c r="P12" s="233">
        <f t="shared" ref="P12:P13" si="2">N12-O12</f>
        <v>6.91</v>
      </c>
      <c r="Q12" s="236"/>
      <c r="R12" s="233">
        <f t="shared" ref="R12:R13" si="3">L12</f>
        <v>7.375</v>
      </c>
      <c r="S12" s="233">
        <f t="shared" ref="S12:S13" si="4">P12</f>
        <v>6.91</v>
      </c>
      <c r="T12" s="265">
        <f t="shared" ref="T12:T13" si="5">(P12+L12)/2</f>
        <v>7.1425000000000001</v>
      </c>
      <c r="U12" s="223">
        <v>1</v>
      </c>
    </row>
    <row r="13" spans="1:21" x14ac:dyDescent="0.3">
      <c r="A13" s="108"/>
      <c r="B13" s="90" t="s">
        <v>280</v>
      </c>
      <c r="C13" s="90" t="s">
        <v>179</v>
      </c>
      <c r="D13" s="232"/>
      <c r="E13" s="266">
        <v>6</v>
      </c>
      <c r="F13" s="266">
        <v>6.5</v>
      </c>
      <c r="G13" s="266">
        <v>7</v>
      </c>
      <c r="H13" s="266">
        <v>5</v>
      </c>
      <c r="I13" s="266">
        <v>4.5</v>
      </c>
      <c r="J13" s="233">
        <f t="shared" si="0"/>
        <v>5.9</v>
      </c>
      <c r="K13" s="233"/>
      <c r="L13" s="233">
        <f t="shared" si="1"/>
        <v>5.9</v>
      </c>
      <c r="M13" s="234"/>
      <c r="N13" s="235">
        <v>6.8</v>
      </c>
      <c r="O13" s="235"/>
      <c r="P13" s="233">
        <f t="shared" si="2"/>
        <v>6.8</v>
      </c>
      <c r="Q13" s="236"/>
      <c r="R13" s="233">
        <f t="shared" si="3"/>
        <v>5.9</v>
      </c>
      <c r="S13" s="233">
        <f t="shared" si="4"/>
        <v>6.8</v>
      </c>
      <c r="T13" s="265">
        <f t="shared" si="5"/>
        <v>6.35</v>
      </c>
      <c r="U13" s="223">
        <v>2</v>
      </c>
    </row>
    <row r="14" spans="1:21" x14ac:dyDescent="0.3">
      <c r="A14" s="108"/>
      <c r="B14" s="90" t="s">
        <v>277</v>
      </c>
      <c r="C14" s="90" t="s">
        <v>179</v>
      </c>
      <c r="D14" s="232"/>
      <c r="E14" s="266">
        <v>5.5</v>
      </c>
      <c r="F14" s="266">
        <v>4.8</v>
      </c>
      <c r="G14" s="266">
        <v>7.5</v>
      </c>
      <c r="H14" s="266">
        <v>4</v>
      </c>
      <c r="I14" s="266">
        <v>4</v>
      </c>
      <c r="J14" s="233">
        <f t="shared" ref="J14" si="6">SUM((E14*0.2)+(F14*0.25)+(G14*0.2)+(H14*0.2)+(I14*0.15))</f>
        <v>5.1999999999999993</v>
      </c>
      <c r="K14" s="233"/>
      <c r="L14" s="233">
        <f t="shared" ref="L14" si="7">SUM(J14-K14)</f>
        <v>5.1999999999999993</v>
      </c>
      <c r="M14" s="234"/>
      <c r="N14" s="235">
        <v>5.75</v>
      </c>
      <c r="O14" s="235">
        <v>0.4</v>
      </c>
      <c r="P14" s="233">
        <f t="shared" ref="P14" si="8">N14-O14</f>
        <v>5.35</v>
      </c>
      <c r="Q14" s="236"/>
      <c r="R14" s="233">
        <f t="shared" ref="R14" si="9">L14</f>
        <v>5.1999999999999993</v>
      </c>
      <c r="S14" s="233">
        <f t="shared" ref="S14" si="10">P14</f>
        <v>5.35</v>
      </c>
      <c r="T14" s="265">
        <f t="shared" ref="T14" si="11">(P14+L14)/2</f>
        <v>5.2749999999999995</v>
      </c>
      <c r="U14" s="223">
        <v>3</v>
      </c>
    </row>
    <row r="15" spans="1:21" x14ac:dyDescent="0.3">
      <c r="D15" s="90"/>
      <c r="E15" s="90"/>
    </row>
    <row r="16" spans="1:21" x14ac:dyDescent="0.3">
      <c r="D16" s="90"/>
      <c r="E16" s="90"/>
    </row>
    <row r="17" spans="4:5" x14ac:dyDescent="0.3">
      <c r="D17" s="90"/>
      <c r="E17" s="90"/>
    </row>
    <row r="18" spans="4:5" x14ac:dyDescent="0.3">
      <c r="D18" s="90"/>
      <c r="E18" s="90"/>
    </row>
    <row r="19" spans="4:5" x14ac:dyDescent="0.3">
      <c r="D19" s="90"/>
      <c r="E19" s="90"/>
    </row>
    <row r="20" spans="4:5" x14ac:dyDescent="0.3">
      <c r="D20" s="90"/>
      <c r="E20" s="90"/>
    </row>
    <row r="21" spans="4:5" x14ac:dyDescent="0.3">
      <c r="D21" s="90"/>
      <c r="E21" s="90"/>
    </row>
    <row r="22" spans="4:5" x14ac:dyDescent="0.3">
      <c r="D22" s="90"/>
      <c r="E22" s="90"/>
    </row>
  </sheetData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H21"/>
  <sheetViews>
    <sheetView workbookViewId="0">
      <pane xSplit="2" topLeftCell="C1" activePane="topRight" state="frozen"/>
      <selection pane="topRight" activeCell="B17" sqref="B17"/>
    </sheetView>
  </sheetViews>
  <sheetFormatPr defaultColWidth="9.109375" defaultRowHeight="14.4" x14ac:dyDescent="0.3"/>
  <cols>
    <col min="1" max="1" width="5.44140625" style="49" customWidth="1"/>
    <col min="2" max="2" width="18.21875" style="49" customWidth="1"/>
    <col min="3" max="3" width="33.109375" style="49" customWidth="1"/>
    <col min="4" max="4" width="18" style="49" customWidth="1"/>
    <col min="5" max="5" width="20.88671875" style="49" customWidth="1"/>
    <col min="6" max="6" width="7.5546875" customWidth="1"/>
    <col min="7" max="7" width="10.77734375" customWidth="1"/>
    <col min="8" max="8" width="10.21875" customWidth="1"/>
    <col min="9" max="9" width="9.21875" customWidth="1"/>
    <col min="10" max="10" width="11" customWidth="1"/>
    <col min="11" max="11" width="9" customWidth="1"/>
    <col min="12" max="22" width="9.109375" customWidth="1"/>
    <col min="23" max="23" width="3.21875" style="49" customWidth="1"/>
    <col min="24" max="33" width="7.77734375" style="49" customWidth="1"/>
    <col min="34" max="34" width="3.21875" style="49" customWidth="1"/>
    <col min="35" max="44" width="7.77734375" style="49" customWidth="1"/>
    <col min="45" max="45" width="3.21875" style="49" customWidth="1"/>
    <col min="46" max="55" width="7.77734375" style="49" customWidth="1"/>
    <col min="56" max="56" width="3.77734375" style="49" customWidth="1"/>
    <col min="57" max="57" width="7.5546875" customWidth="1"/>
    <col min="58" max="58" width="10.77734375" customWidth="1"/>
    <col min="59" max="59" width="10.21875" customWidth="1"/>
    <col min="60" max="60" width="9.21875" customWidth="1"/>
    <col min="61" max="61" width="11" customWidth="1"/>
    <col min="62" max="62" width="9" customWidth="1"/>
    <col min="63" max="73" width="9.109375" customWidth="1"/>
    <col min="74" max="74" width="3.21875" style="49" customWidth="1"/>
    <col min="75" max="78" width="7.21875" style="49" customWidth="1"/>
    <col min="79" max="79" width="9.44140625" style="49" customWidth="1"/>
    <col min="80" max="80" width="3.21875" style="49" customWidth="1"/>
    <col min="81" max="88" width="7.77734375" style="49" customWidth="1"/>
    <col min="89" max="89" width="3.21875" style="49" customWidth="1"/>
    <col min="90" max="93" width="7.21875" style="49" customWidth="1"/>
    <col min="94" max="94" width="9.44140625" style="49" customWidth="1"/>
    <col min="95" max="95" width="3.21875" style="49" customWidth="1"/>
    <col min="96" max="96" width="3.44140625" style="49" customWidth="1"/>
    <col min="97" max="100" width="7.77734375" style="85" customWidth="1"/>
    <col min="101" max="101" width="11.44140625" style="49" customWidth="1"/>
    <col min="102" max="102" width="3" style="49" customWidth="1"/>
    <col min="103" max="106" width="7.77734375" style="85" customWidth="1"/>
    <col min="107" max="107" width="12.77734375" style="85" customWidth="1"/>
    <col min="108" max="108" width="3.109375" style="85" customWidth="1"/>
    <col min="109" max="111" width="9.109375" style="49"/>
    <col min="112" max="112" width="13.21875" style="49" customWidth="1"/>
    <col min="113" max="16384" width="9.109375" style="49"/>
  </cols>
  <sheetData>
    <row r="1" spans="1:112" ht="15.6" x14ac:dyDescent="0.3">
      <c r="A1" s="84" t="str">
        <f>'Comp Detail'!A1</f>
        <v>Australian National Vaulting Championships 2024</v>
      </c>
      <c r="B1" s="3"/>
      <c r="D1" s="50" t="s">
        <v>62</v>
      </c>
      <c r="E1" s="204"/>
      <c r="F1" s="1"/>
      <c r="G1" s="1"/>
      <c r="H1" s="1"/>
      <c r="I1" s="1"/>
      <c r="J1" s="1"/>
      <c r="K1" s="1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BE1" s="1"/>
      <c r="BF1" s="1"/>
      <c r="BG1" s="1"/>
      <c r="BH1" s="1"/>
      <c r="BI1" s="1"/>
      <c r="BJ1" s="1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CQ1" s="51"/>
      <c r="CW1" s="51">
        <f ca="1">NOW()</f>
        <v>45603.451327662035</v>
      </c>
      <c r="DC1" s="51">
        <f ca="1">NOW()</f>
        <v>45603.451327662035</v>
      </c>
      <c r="DH1" s="51">
        <f ca="1">NOW()</f>
        <v>45603.451327662035</v>
      </c>
    </row>
    <row r="2" spans="1:112" ht="15.6" x14ac:dyDescent="0.3">
      <c r="A2" s="27"/>
      <c r="B2" s="3"/>
      <c r="D2" s="50"/>
      <c r="E2" s="50"/>
      <c r="F2" s="1"/>
      <c r="G2" s="1"/>
      <c r="H2" s="1"/>
      <c r="I2" s="1"/>
      <c r="J2" s="1"/>
      <c r="K2" s="1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BE2" s="1"/>
      <c r="BF2" s="1"/>
      <c r="BG2" s="1"/>
      <c r="BH2" s="1"/>
      <c r="BI2" s="1"/>
      <c r="BJ2" s="1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CQ2" s="53"/>
      <c r="CW2" s="53">
        <f ca="1">NOW()</f>
        <v>45603.451327662035</v>
      </c>
      <c r="DC2" s="53">
        <f ca="1">NOW()</f>
        <v>45603.451327662035</v>
      </c>
      <c r="DH2" s="53">
        <f ca="1">NOW()</f>
        <v>45603.451327662035</v>
      </c>
    </row>
    <row r="3" spans="1:112" ht="15.6" x14ac:dyDescent="0.3">
      <c r="A3" s="471" t="str">
        <f>'Comp Detail'!A3</f>
        <v>27 to 29 Sept 2024</v>
      </c>
      <c r="B3" s="472"/>
      <c r="D3" s="50"/>
      <c r="E3" s="204"/>
      <c r="X3" s="54"/>
      <c r="Y3" s="54"/>
      <c r="Z3" s="54"/>
      <c r="AA3" s="54"/>
      <c r="AB3" s="54"/>
      <c r="AC3" s="54"/>
      <c r="AD3" s="54"/>
      <c r="AE3" s="54"/>
      <c r="AF3" s="54"/>
      <c r="AG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W3" s="55"/>
      <c r="BX3" s="55"/>
      <c r="BY3" s="55"/>
      <c r="BZ3" s="55"/>
      <c r="CA3" s="55"/>
      <c r="CC3" s="55"/>
      <c r="CD3" s="55"/>
      <c r="CE3" s="55"/>
      <c r="CF3" s="55"/>
      <c r="CG3" s="55"/>
      <c r="CH3" s="55"/>
      <c r="CI3" s="55"/>
      <c r="CJ3" s="55"/>
      <c r="CL3" s="55"/>
      <c r="CM3" s="55"/>
      <c r="CN3" s="55"/>
      <c r="CO3" s="55"/>
      <c r="CP3" s="55"/>
    </row>
    <row r="4" spans="1:112" ht="15.6" x14ac:dyDescent="0.3">
      <c r="A4" s="140"/>
      <c r="B4" s="141"/>
      <c r="D4" s="50"/>
      <c r="E4" s="204"/>
      <c r="X4" s="54"/>
      <c r="Y4" s="54"/>
      <c r="Z4" s="54"/>
      <c r="AA4" s="54"/>
      <c r="AB4" s="54"/>
      <c r="AC4" s="54"/>
      <c r="AD4" s="54"/>
      <c r="AE4" s="54"/>
      <c r="AF4" s="54"/>
      <c r="AG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W4" s="55"/>
      <c r="BX4" s="55"/>
      <c r="BY4" s="55"/>
      <c r="BZ4" s="55"/>
      <c r="CA4" s="55"/>
      <c r="CC4" s="55"/>
      <c r="CD4" s="55"/>
      <c r="CE4" s="55"/>
      <c r="CF4" s="55"/>
      <c r="CG4" s="55"/>
      <c r="CH4" s="55"/>
      <c r="CI4" s="55"/>
      <c r="CJ4" s="55"/>
      <c r="CL4" s="55"/>
      <c r="CM4" s="55"/>
      <c r="CN4" s="55"/>
      <c r="CO4" s="55"/>
      <c r="CP4" s="55"/>
    </row>
    <row r="5" spans="1:112" ht="15.6" x14ac:dyDescent="0.3">
      <c r="A5" s="56"/>
      <c r="B5" s="57"/>
      <c r="D5" s="50"/>
      <c r="E5" s="50"/>
      <c r="F5" s="142" t="s">
        <v>74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X5" s="58" t="s">
        <v>22</v>
      </c>
      <c r="Y5" s="58"/>
      <c r="Z5" s="58"/>
      <c r="AA5" s="58"/>
      <c r="AB5" s="58"/>
      <c r="AC5" s="58"/>
      <c r="AD5" s="58"/>
      <c r="AE5" s="58"/>
      <c r="AF5" s="58"/>
      <c r="AG5" s="58"/>
      <c r="AI5" s="58" t="s">
        <v>22</v>
      </c>
      <c r="AJ5" s="58"/>
      <c r="AK5" s="58"/>
      <c r="AL5" s="58"/>
      <c r="AM5" s="58"/>
      <c r="AN5" s="58"/>
      <c r="AO5" s="58"/>
      <c r="AP5" s="58"/>
      <c r="AQ5" s="58"/>
      <c r="AR5" s="58"/>
      <c r="AT5" s="58" t="s">
        <v>22</v>
      </c>
      <c r="AU5" s="58"/>
      <c r="AV5" s="58"/>
      <c r="AW5" s="58"/>
      <c r="AX5" s="58"/>
      <c r="AY5" s="58"/>
      <c r="AZ5" s="58"/>
      <c r="BA5" s="58"/>
      <c r="BB5" s="58"/>
      <c r="BC5" s="58"/>
      <c r="BD5" s="54"/>
      <c r="BE5" s="149" t="s">
        <v>88</v>
      </c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W5" s="149" t="s">
        <v>70</v>
      </c>
      <c r="BX5" s="149"/>
      <c r="BY5" s="149"/>
      <c r="BZ5" s="149"/>
      <c r="CA5" s="149"/>
      <c r="CC5" s="149" t="s">
        <v>70</v>
      </c>
      <c r="CD5" s="149"/>
      <c r="CE5" s="149"/>
      <c r="CF5" s="149"/>
      <c r="CG5" s="149"/>
      <c r="CH5" s="149"/>
      <c r="CI5" s="149"/>
      <c r="CJ5" s="149"/>
      <c r="CL5" s="149" t="s">
        <v>70</v>
      </c>
      <c r="CM5" s="149"/>
      <c r="CN5" s="149"/>
      <c r="CO5" s="149"/>
      <c r="CP5" s="149"/>
    </row>
    <row r="6" spans="1:112" ht="15.6" x14ac:dyDescent="0.3">
      <c r="A6" s="52"/>
      <c r="D6" s="50"/>
    </row>
    <row r="7" spans="1:112" ht="15.6" x14ac:dyDescent="0.3">
      <c r="A7" s="48" t="s">
        <v>63</v>
      </c>
      <c r="B7" s="59"/>
      <c r="F7" s="134" t="s">
        <v>47</v>
      </c>
      <c r="G7" s="90" t="s">
        <v>289</v>
      </c>
      <c r="H7" s="90"/>
      <c r="I7" s="90"/>
      <c r="J7" s="90"/>
      <c r="K7" s="90"/>
      <c r="P7" s="134"/>
      <c r="Q7" s="134"/>
      <c r="R7" s="134"/>
      <c r="S7" s="90"/>
      <c r="T7" s="90"/>
      <c r="U7" s="90"/>
      <c r="V7" s="90"/>
      <c r="X7" s="59" t="s">
        <v>46</v>
      </c>
      <c r="Y7" s="90" t="s">
        <v>288</v>
      </c>
      <c r="AI7" s="59" t="s">
        <v>48</v>
      </c>
      <c r="AJ7" t="s">
        <v>290</v>
      </c>
      <c r="AT7" s="59" t="s">
        <v>96</v>
      </c>
      <c r="AU7" s="90" t="s">
        <v>291</v>
      </c>
      <c r="BD7" s="66"/>
      <c r="BE7" s="134" t="s">
        <v>47</v>
      </c>
      <c r="BF7" s="90" t="s">
        <v>291</v>
      </c>
      <c r="BG7" s="90"/>
      <c r="BH7" s="90"/>
      <c r="BI7" s="90"/>
      <c r="BJ7" s="90"/>
      <c r="BO7" s="134"/>
      <c r="BP7" s="134"/>
      <c r="BQ7" s="134"/>
      <c r="BR7" s="90"/>
      <c r="BS7" s="90"/>
      <c r="BT7" s="90"/>
      <c r="BU7" s="90"/>
      <c r="BW7" s="59" t="s">
        <v>46</v>
      </c>
      <c r="BX7" t="s">
        <v>290</v>
      </c>
      <c r="BY7" s="59"/>
      <c r="BZ7" s="59"/>
      <c r="CC7" s="59" t="s">
        <v>48</v>
      </c>
      <c r="CD7" s="90" t="s">
        <v>289</v>
      </c>
      <c r="CI7" s="59"/>
      <c r="CJ7" s="59"/>
      <c r="CL7" s="59" t="s">
        <v>96</v>
      </c>
      <c r="CM7" s="90" t="s">
        <v>288</v>
      </c>
      <c r="CN7" s="59"/>
      <c r="CO7" s="59"/>
    </row>
    <row r="8" spans="1:112" ht="15.6" x14ac:dyDescent="0.3">
      <c r="A8" s="52" t="s">
        <v>53</v>
      </c>
      <c r="B8" s="60">
        <v>2</v>
      </c>
      <c r="F8" s="134" t="s">
        <v>26</v>
      </c>
      <c r="G8" s="90"/>
      <c r="H8" s="90"/>
      <c r="I8" s="90"/>
      <c r="J8" s="90"/>
      <c r="K8" s="90"/>
      <c r="P8" s="90"/>
      <c r="Q8" s="90"/>
      <c r="R8" s="90"/>
      <c r="S8" s="90"/>
      <c r="T8" s="90"/>
      <c r="U8" s="90"/>
      <c r="V8" s="90"/>
      <c r="BD8" s="66"/>
      <c r="BE8" s="134" t="s">
        <v>26</v>
      </c>
      <c r="BF8" s="90"/>
      <c r="BG8" s="90"/>
      <c r="BH8" s="90"/>
      <c r="BI8" s="90"/>
      <c r="BJ8" s="90"/>
      <c r="BO8" s="90"/>
      <c r="BP8" s="90"/>
      <c r="BQ8" s="90"/>
      <c r="BR8" s="90"/>
      <c r="BS8" s="90"/>
      <c r="BT8" s="90"/>
      <c r="BU8" s="90"/>
      <c r="CS8" s="473" t="s">
        <v>22</v>
      </c>
      <c r="CT8" s="473"/>
      <c r="CU8" s="473"/>
      <c r="CV8" s="86"/>
      <c r="CW8" s="59"/>
      <c r="CX8" s="59"/>
      <c r="CY8" s="473" t="s">
        <v>71</v>
      </c>
      <c r="CZ8" s="473"/>
      <c r="DA8" s="473"/>
      <c r="DB8" s="86"/>
      <c r="DC8" s="86"/>
      <c r="DD8" s="86"/>
      <c r="DE8" s="59" t="s">
        <v>12</v>
      </c>
    </row>
    <row r="9" spans="1:112" x14ac:dyDescent="0.3"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469" t="s">
        <v>132</v>
      </c>
      <c r="O9" s="470" t="s">
        <v>133</v>
      </c>
      <c r="P9" s="218"/>
      <c r="Q9" s="144"/>
      <c r="R9" s="144" t="s">
        <v>2</v>
      </c>
      <c r="T9" s="144"/>
      <c r="U9" s="144" t="s">
        <v>3</v>
      </c>
      <c r="V9" s="144" t="s">
        <v>80</v>
      </c>
      <c r="AH9" s="61"/>
      <c r="AS9" s="61"/>
      <c r="BD9" s="66"/>
      <c r="BE9" s="134" t="s">
        <v>1</v>
      </c>
      <c r="BF9" s="90"/>
      <c r="BG9" s="90"/>
      <c r="BH9" s="90"/>
      <c r="BI9" s="90"/>
      <c r="BJ9" s="90"/>
      <c r="BK9" s="143" t="s">
        <v>1</v>
      </c>
      <c r="BL9" s="144"/>
      <c r="BM9" s="469" t="s">
        <v>132</v>
      </c>
      <c r="BN9" s="470" t="s">
        <v>133</v>
      </c>
      <c r="BO9" s="144"/>
      <c r="BP9" s="144"/>
      <c r="BQ9" s="144" t="s">
        <v>2</v>
      </c>
      <c r="BS9" s="144"/>
      <c r="BT9" s="144" t="s">
        <v>3</v>
      </c>
      <c r="BU9" s="144" t="s">
        <v>80</v>
      </c>
      <c r="BV9" s="61"/>
      <c r="BW9" s="59"/>
      <c r="BX9" s="49" t="s">
        <v>10</v>
      </c>
      <c r="BY9" s="61" t="s">
        <v>36</v>
      </c>
      <c r="BZ9" s="59"/>
      <c r="CA9" s="49" t="s">
        <v>13</v>
      </c>
      <c r="CJ9" s="49" t="s">
        <v>45</v>
      </c>
      <c r="CK9" s="61"/>
      <c r="CL9" s="59"/>
      <c r="CM9" s="49" t="s">
        <v>10</v>
      </c>
      <c r="CN9" s="61" t="s">
        <v>36</v>
      </c>
      <c r="CO9" s="59"/>
      <c r="CP9" s="49" t="s">
        <v>13</v>
      </c>
      <c r="CR9" s="62"/>
      <c r="CW9" s="200"/>
      <c r="CX9" s="124"/>
      <c r="DC9" s="203"/>
      <c r="DD9" s="122"/>
      <c r="DG9" s="63" t="s">
        <v>52</v>
      </c>
      <c r="DH9" s="64"/>
    </row>
    <row r="10" spans="1:112" s="61" customFormat="1" x14ac:dyDescent="0.3">
      <c r="A10" s="198" t="s">
        <v>24</v>
      </c>
      <c r="B10" s="198" t="s">
        <v>25</v>
      </c>
      <c r="C10" s="198" t="s">
        <v>26</v>
      </c>
      <c r="D10" s="198" t="s">
        <v>27</v>
      </c>
      <c r="E10" s="198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469"/>
      <c r="O10" s="469"/>
      <c r="P10" s="217" t="s">
        <v>2</v>
      </c>
      <c r="Q10" s="130" t="s">
        <v>87</v>
      </c>
      <c r="R10" s="145" t="s">
        <v>34</v>
      </c>
      <c r="S10" s="146" t="s">
        <v>3</v>
      </c>
      <c r="T10" s="130" t="s">
        <v>87</v>
      </c>
      <c r="U10" s="145" t="s">
        <v>34</v>
      </c>
      <c r="V10" s="145" t="s">
        <v>34</v>
      </c>
      <c r="W10" s="66"/>
      <c r="X10" s="61" t="s">
        <v>29</v>
      </c>
      <c r="Y10" s="61" t="s">
        <v>30</v>
      </c>
      <c r="Z10" s="61" t="s">
        <v>42</v>
      </c>
      <c r="AA10" s="67" t="s">
        <v>64</v>
      </c>
      <c r="AB10" s="68" t="s">
        <v>41</v>
      </c>
      <c r="AC10" s="68" t="s">
        <v>40</v>
      </c>
      <c r="AD10" s="67" t="s">
        <v>65</v>
      </c>
      <c r="AE10" s="67" t="s">
        <v>75</v>
      </c>
      <c r="AF10" s="61" t="s">
        <v>38</v>
      </c>
      <c r="AG10" s="61" t="s">
        <v>37</v>
      </c>
      <c r="AH10" s="65"/>
      <c r="AI10" s="61" t="s">
        <v>29</v>
      </c>
      <c r="AJ10" s="61" t="s">
        <v>30</v>
      </c>
      <c r="AK10" s="61" t="s">
        <v>42</v>
      </c>
      <c r="AL10" s="67" t="s">
        <v>64</v>
      </c>
      <c r="AM10" s="68" t="s">
        <v>41</v>
      </c>
      <c r="AN10" s="68" t="s">
        <v>40</v>
      </c>
      <c r="AO10" s="67" t="s">
        <v>65</v>
      </c>
      <c r="AP10" s="67" t="s">
        <v>75</v>
      </c>
      <c r="AQ10" s="61" t="s">
        <v>38</v>
      </c>
      <c r="AR10" s="61" t="s">
        <v>37</v>
      </c>
      <c r="AS10" s="65"/>
      <c r="AT10" s="61" t="s">
        <v>29</v>
      </c>
      <c r="AU10" s="61" t="s">
        <v>30</v>
      </c>
      <c r="AV10" s="61" t="s">
        <v>42</v>
      </c>
      <c r="AW10" s="67" t="s">
        <v>64</v>
      </c>
      <c r="AX10" s="68" t="s">
        <v>41</v>
      </c>
      <c r="AY10" s="68" t="s">
        <v>40</v>
      </c>
      <c r="AZ10" s="67" t="s">
        <v>65</v>
      </c>
      <c r="BA10" s="67" t="s">
        <v>75</v>
      </c>
      <c r="BB10" s="61" t="s">
        <v>38</v>
      </c>
      <c r="BC10" s="61" t="s">
        <v>37</v>
      </c>
      <c r="BD10" s="66"/>
      <c r="BE10" s="136" t="s">
        <v>81</v>
      </c>
      <c r="BF10" s="136" t="s">
        <v>82</v>
      </c>
      <c r="BG10" s="136" t="s">
        <v>83</v>
      </c>
      <c r="BH10" s="136" t="s">
        <v>84</v>
      </c>
      <c r="BI10" s="136" t="s">
        <v>85</v>
      </c>
      <c r="BJ10" s="136" t="s">
        <v>86</v>
      </c>
      <c r="BK10" s="145" t="s">
        <v>34</v>
      </c>
      <c r="BL10" s="130" t="s">
        <v>131</v>
      </c>
      <c r="BM10" s="469"/>
      <c r="BN10" s="469"/>
      <c r="BO10" s="130" t="s">
        <v>2</v>
      </c>
      <c r="BP10" s="130" t="s">
        <v>87</v>
      </c>
      <c r="BQ10" s="145" t="s">
        <v>34</v>
      </c>
      <c r="BR10" s="146" t="s">
        <v>3</v>
      </c>
      <c r="BS10" s="130" t="s">
        <v>87</v>
      </c>
      <c r="BT10" s="145" t="s">
        <v>34</v>
      </c>
      <c r="BU10" s="145" t="s">
        <v>34</v>
      </c>
      <c r="BV10" s="65"/>
      <c r="BW10" s="67" t="s">
        <v>36</v>
      </c>
      <c r="BX10" s="67" t="s">
        <v>58</v>
      </c>
      <c r="BY10" s="67" t="s">
        <v>49</v>
      </c>
      <c r="BZ10" s="67" t="s">
        <v>0</v>
      </c>
      <c r="CA10" s="69" t="s">
        <v>15</v>
      </c>
      <c r="CB10" s="66"/>
      <c r="CC10" s="64" t="s">
        <v>101</v>
      </c>
      <c r="CD10" s="64" t="s">
        <v>4</v>
      </c>
      <c r="CE10" s="64" t="s">
        <v>5</v>
      </c>
      <c r="CF10" s="64" t="s">
        <v>6</v>
      </c>
      <c r="CG10" s="64" t="s">
        <v>7</v>
      </c>
      <c r="CH10" s="64" t="s">
        <v>33</v>
      </c>
      <c r="CI10" s="61" t="s">
        <v>10</v>
      </c>
      <c r="CJ10" s="61" t="s">
        <v>15</v>
      </c>
      <c r="CK10" s="65"/>
      <c r="CL10" s="67" t="s">
        <v>36</v>
      </c>
      <c r="CM10" s="67" t="s">
        <v>58</v>
      </c>
      <c r="CN10" s="67" t="s">
        <v>49</v>
      </c>
      <c r="CO10" s="67" t="s">
        <v>0</v>
      </c>
      <c r="CP10" s="69" t="s">
        <v>15</v>
      </c>
      <c r="CQ10" s="65"/>
      <c r="CR10" s="65"/>
      <c r="CS10" s="86" t="s">
        <v>66</v>
      </c>
      <c r="CT10" s="86" t="s">
        <v>67</v>
      </c>
      <c r="CU10" s="86" t="s">
        <v>68</v>
      </c>
      <c r="CV10" s="86" t="s">
        <v>97</v>
      </c>
      <c r="CW10" s="201" t="s">
        <v>8</v>
      </c>
      <c r="CX10" s="125"/>
      <c r="CY10" s="86" t="s">
        <v>66</v>
      </c>
      <c r="CZ10" s="86" t="s">
        <v>67</v>
      </c>
      <c r="DA10" s="86" t="s">
        <v>68</v>
      </c>
      <c r="DB10" s="86" t="s">
        <v>97</v>
      </c>
      <c r="DC10" s="127" t="s">
        <v>72</v>
      </c>
      <c r="DD10" s="88"/>
      <c r="DE10" s="63" t="s">
        <v>8</v>
      </c>
      <c r="DF10" s="63" t="s">
        <v>73</v>
      </c>
      <c r="DG10" s="63" t="s">
        <v>32</v>
      </c>
      <c r="DH10" s="63" t="s">
        <v>35</v>
      </c>
    </row>
    <row r="11" spans="1:112" s="61" customFormat="1" x14ac:dyDescent="0.3"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66"/>
      <c r="AH11" s="65"/>
      <c r="AS11" s="65"/>
      <c r="BD11" s="66"/>
      <c r="BE11" s="38"/>
      <c r="BF11" s="38"/>
      <c r="BG11" s="38"/>
      <c r="BH11" s="38"/>
      <c r="BI11" s="38"/>
      <c r="BJ11" s="38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65"/>
      <c r="BW11" s="70"/>
      <c r="BX11" s="70"/>
      <c r="BY11" s="70"/>
      <c r="BZ11" s="70"/>
      <c r="CA11" s="70"/>
      <c r="CB11" s="66"/>
      <c r="CC11" s="64"/>
      <c r="CD11" s="64"/>
      <c r="CE11" s="64"/>
      <c r="CF11" s="64"/>
      <c r="CG11" s="64"/>
      <c r="CH11" s="64"/>
      <c r="CK11" s="65"/>
      <c r="CL11" s="70"/>
      <c r="CM11" s="70"/>
      <c r="CN11" s="70"/>
      <c r="CO11" s="70"/>
      <c r="CP11" s="70"/>
      <c r="CQ11" s="65"/>
      <c r="CR11" s="65"/>
      <c r="CS11" s="86"/>
      <c r="CT11" s="86"/>
      <c r="CU11" s="86"/>
      <c r="CV11" s="86"/>
      <c r="CW11" s="201"/>
      <c r="CX11" s="125"/>
      <c r="CY11" s="86"/>
      <c r="CZ11" s="86"/>
      <c r="DA11" s="86"/>
      <c r="DB11" s="86"/>
      <c r="DC11" s="127"/>
      <c r="DD11" s="88"/>
      <c r="DE11" s="63"/>
      <c r="DF11" s="63"/>
      <c r="DG11" s="63"/>
      <c r="DH11" s="63"/>
    </row>
    <row r="12" spans="1:112" ht="14.4" customHeight="1" x14ac:dyDescent="0.3">
      <c r="A12" s="108">
        <v>60</v>
      </c>
      <c r="B12" t="s">
        <v>136</v>
      </c>
      <c r="C12" t="s">
        <v>187</v>
      </c>
      <c r="D12" t="s">
        <v>188</v>
      </c>
      <c r="E12" t="s">
        <v>111</v>
      </c>
      <c r="F12" s="131">
        <v>5.9</v>
      </c>
      <c r="G12" s="131">
        <v>5.8</v>
      </c>
      <c r="H12" s="131">
        <v>6</v>
      </c>
      <c r="I12" s="131">
        <v>6.2</v>
      </c>
      <c r="J12" s="131">
        <v>6.4</v>
      </c>
      <c r="K12" s="131">
        <v>6.2</v>
      </c>
      <c r="L12" s="148">
        <f t="shared" ref="L12:L17" si="0">SUM(F12:K12)/6</f>
        <v>6.083333333333333</v>
      </c>
      <c r="M12" s="131">
        <v>6.4</v>
      </c>
      <c r="N12" s="131">
        <v>6.4</v>
      </c>
      <c r="O12" s="131">
        <v>6.5</v>
      </c>
      <c r="P12" s="148">
        <f t="shared" ref="P12:P17" si="1">((M12*0.5)+(N12*0.25)+(O12*0.25))</f>
        <v>6.4250000000000007</v>
      </c>
      <c r="Q12" s="131"/>
      <c r="R12" s="148">
        <f t="shared" ref="R12:R17" si="2">P12-Q12</f>
        <v>6.4250000000000007</v>
      </c>
      <c r="S12" s="131">
        <v>7.2</v>
      </c>
      <c r="T12" s="131"/>
      <c r="U12" s="148">
        <f t="shared" ref="U12:U17" si="3">S12-T12</f>
        <v>7.2</v>
      </c>
      <c r="V12" s="20">
        <f t="shared" ref="V12:V17" si="4">SUM((L12*0.6),(R12*0.25),(U12*0.15))</f>
        <v>6.3362499999999997</v>
      </c>
      <c r="W12" s="74"/>
      <c r="X12" s="71">
        <v>4</v>
      </c>
      <c r="Y12" s="71">
        <v>7</v>
      </c>
      <c r="Z12" s="71">
        <v>6.5</v>
      </c>
      <c r="AA12" s="71">
        <v>6.3</v>
      </c>
      <c r="AB12" s="71">
        <v>6.5</v>
      </c>
      <c r="AC12" s="71">
        <v>5.5</v>
      </c>
      <c r="AD12" s="71">
        <v>7</v>
      </c>
      <c r="AE12" s="71">
        <v>6.5</v>
      </c>
      <c r="AF12" s="75">
        <f t="shared" ref="AF12:AF17" si="5">SUM(X12:AE12)</f>
        <v>49.3</v>
      </c>
      <c r="AG12" s="72">
        <f t="shared" ref="AG12:AG17" si="6">AF12/8</f>
        <v>6.1624999999999996</v>
      </c>
      <c r="AH12" s="73"/>
      <c r="AI12" s="71">
        <v>5</v>
      </c>
      <c r="AJ12" s="71">
        <v>6.2</v>
      </c>
      <c r="AK12" s="71">
        <v>6.5</v>
      </c>
      <c r="AL12" s="71">
        <v>6</v>
      </c>
      <c r="AM12" s="71">
        <v>5.2</v>
      </c>
      <c r="AN12" s="71">
        <v>5.5</v>
      </c>
      <c r="AO12" s="71">
        <v>7.5</v>
      </c>
      <c r="AP12" s="71">
        <v>6.2</v>
      </c>
      <c r="AQ12" s="75">
        <f t="shared" ref="AQ12:AQ17" si="7">SUM(AI12:AP12)</f>
        <v>48.1</v>
      </c>
      <c r="AR12" s="72">
        <f t="shared" ref="AR12:AR17" si="8">AQ12/8</f>
        <v>6.0125000000000002</v>
      </c>
      <c r="AS12" s="73"/>
      <c r="AT12" s="71">
        <v>5.2</v>
      </c>
      <c r="AU12" s="71">
        <v>6.8</v>
      </c>
      <c r="AV12" s="71">
        <v>6.8</v>
      </c>
      <c r="AW12" s="71">
        <v>6.4</v>
      </c>
      <c r="AX12" s="71">
        <v>6.2</v>
      </c>
      <c r="AY12" s="71">
        <v>6</v>
      </c>
      <c r="AZ12" s="71">
        <v>6</v>
      </c>
      <c r="BA12" s="71">
        <v>6.2</v>
      </c>
      <c r="BB12" s="75">
        <f t="shared" ref="BB12:BB17" si="9">SUM(AT12:BA12)</f>
        <v>49.600000000000009</v>
      </c>
      <c r="BC12" s="72">
        <f t="shared" ref="BC12:BC17" si="10">BB12/8</f>
        <v>6.2000000000000011</v>
      </c>
      <c r="BD12" s="66"/>
      <c r="BE12" s="131">
        <v>6.5</v>
      </c>
      <c r="BF12" s="131">
        <v>6.5</v>
      </c>
      <c r="BG12" s="131">
        <v>6.4</v>
      </c>
      <c r="BH12" s="131">
        <v>6.4</v>
      </c>
      <c r="BI12" s="131">
        <v>6.8</v>
      </c>
      <c r="BJ12" s="131">
        <v>6.2</v>
      </c>
      <c r="BK12" s="148">
        <f t="shared" ref="BK12:BK17" si="11">SUM(BE12:BJ12)/6</f>
        <v>6.4666666666666659</v>
      </c>
      <c r="BL12" s="131">
        <v>7</v>
      </c>
      <c r="BM12" s="131">
        <v>7</v>
      </c>
      <c r="BN12" s="131">
        <v>7</v>
      </c>
      <c r="BO12" s="148">
        <f t="shared" ref="BO12:BO17" si="12">((BL12*0.5)+(BM12*0.25)+(BN12*0.25))</f>
        <v>7</v>
      </c>
      <c r="BP12" s="131">
        <v>0</v>
      </c>
      <c r="BQ12" s="148">
        <f t="shared" ref="BQ12:BQ17" si="13">BO12-BP12</f>
        <v>7</v>
      </c>
      <c r="BR12" s="131">
        <v>7.5</v>
      </c>
      <c r="BS12" s="131"/>
      <c r="BT12" s="148">
        <f t="shared" ref="BT12:BT17" si="14">BR12-BS12</f>
        <v>7.5</v>
      </c>
      <c r="BU12" s="20">
        <f t="shared" ref="BU12:BU17" si="15">SUM((BK12*0.6),(BQ12*0.25),(BT12*0.15))</f>
        <v>6.754999999999999</v>
      </c>
      <c r="BV12" s="73"/>
      <c r="BW12" s="76">
        <v>7.5</v>
      </c>
      <c r="BX12" s="77"/>
      <c r="BY12" s="78">
        <f t="shared" ref="BY12:BY17" si="16">BW12-BX12</f>
        <v>7.5</v>
      </c>
      <c r="BZ12" s="77">
        <v>6</v>
      </c>
      <c r="CA12" s="79">
        <f t="shared" ref="CA12:CA17" si="17">SUM((BY12*0.7),(BZ12*0.3))</f>
        <v>7.05</v>
      </c>
      <c r="CB12" s="74"/>
      <c r="CC12" s="71">
        <v>7</v>
      </c>
      <c r="CD12" s="71">
        <v>8</v>
      </c>
      <c r="CE12" s="71">
        <v>9</v>
      </c>
      <c r="CF12" s="71">
        <v>7.4</v>
      </c>
      <c r="CG12" s="71">
        <v>5.9</v>
      </c>
      <c r="CH12" s="20">
        <f t="shared" ref="CH12:CH17" si="18">SUM((CC12*0.2),(CD12*0.2),(CE12*0.1),(CF12*0.25),(CG12*0.25))</f>
        <v>7.2249999999999996</v>
      </c>
      <c r="CI12" s="80">
        <v>0</v>
      </c>
      <c r="CJ12" s="72">
        <f t="shared" ref="CJ12:CJ17" si="19">CH12-CI12</f>
        <v>7.2249999999999996</v>
      </c>
      <c r="CK12" s="73"/>
      <c r="CL12" s="76">
        <v>8.1430000000000007</v>
      </c>
      <c r="CM12" s="77"/>
      <c r="CN12" s="78">
        <f t="shared" ref="CN12:CN17" si="20">CL12-CM12</f>
        <v>8.1430000000000007</v>
      </c>
      <c r="CO12" s="77">
        <v>6</v>
      </c>
      <c r="CP12" s="79">
        <f t="shared" ref="CP12:CP17" si="21">SUM((CN12*0.7),(CO12*0.3))</f>
        <v>7.5000999999999998</v>
      </c>
      <c r="CQ12" s="73"/>
      <c r="CR12" s="73"/>
      <c r="CS12" s="87">
        <f t="shared" ref="CS12:CS17" si="22">V12</f>
        <v>6.3362499999999997</v>
      </c>
      <c r="CT12" s="87">
        <f t="shared" ref="CT12:CT17" si="23">AG12</f>
        <v>6.1624999999999996</v>
      </c>
      <c r="CU12" s="87">
        <f t="shared" ref="CU12:CU17" si="24">AR12</f>
        <v>6.0125000000000002</v>
      </c>
      <c r="CV12" s="87">
        <f t="shared" ref="CV12:CV17" si="25">BC12</f>
        <v>6.2000000000000011</v>
      </c>
      <c r="CW12" s="202">
        <f t="shared" ref="CW12:CW17" si="26">SUM((V12*0.25)+(AG12*0.25)+(AR12*0.25)+(BC12*0.25))</f>
        <v>6.1778124999999999</v>
      </c>
      <c r="CX12" s="126"/>
      <c r="CY12" s="87">
        <f t="shared" ref="CY12:CY17" si="27">BU12</f>
        <v>6.754999999999999</v>
      </c>
      <c r="CZ12" s="87">
        <f t="shared" ref="CZ12:CZ17" si="28">CA12</f>
        <v>7.05</v>
      </c>
      <c r="DA12" s="87">
        <f t="shared" ref="DA12:DA17" si="29">CJ12</f>
        <v>7.2249999999999996</v>
      </c>
      <c r="DB12" s="87">
        <f t="shared" ref="DB12:DB17" si="30">CP12</f>
        <v>7.5000999999999998</v>
      </c>
      <c r="DC12" s="202">
        <f t="shared" ref="DC12:DC17" si="31">SUM((BU12*0.25)+(CA12*0.25)+(CJ12*0.25)+(CP12*0.25))</f>
        <v>7.1325250000000002</v>
      </c>
      <c r="DD12" s="123"/>
      <c r="DE12" s="72">
        <f t="shared" ref="DE12:DE17" si="32">CW12</f>
        <v>6.1778124999999999</v>
      </c>
      <c r="DF12" s="72">
        <f t="shared" ref="DF12:DF17" si="33">DC12</f>
        <v>7.1325250000000002</v>
      </c>
      <c r="DG12" s="81">
        <f t="shared" ref="DG12:DG17" si="34">SUM(DE12:DF12)/2</f>
        <v>6.6551687499999996</v>
      </c>
      <c r="DH12" s="220">
        <v>1</v>
      </c>
    </row>
    <row r="13" spans="1:112" ht="14.4" customHeight="1" x14ac:dyDescent="0.3">
      <c r="A13" s="108">
        <v>45</v>
      </c>
      <c r="B13" t="s">
        <v>135</v>
      </c>
      <c r="C13" t="s">
        <v>180</v>
      </c>
      <c r="D13" t="s">
        <v>181</v>
      </c>
      <c r="E13" t="s">
        <v>169</v>
      </c>
      <c r="F13" s="131">
        <v>6.6</v>
      </c>
      <c r="G13" s="131">
        <v>6.7</v>
      </c>
      <c r="H13" s="131">
        <v>6.5</v>
      </c>
      <c r="I13" s="131">
        <v>5.4</v>
      </c>
      <c r="J13" s="131">
        <v>6.4</v>
      </c>
      <c r="K13" s="131">
        <v>6.2</v>
      </c>
      <c r="L13" s="148">
        <f t="shared" si="0"/>
        <v>6.3000000000000007</v>
      </c>
      <c r="M13" s="131">
        <v>7</v>
      </c>
      <c r="N13" s="131">
        <v>6.4</v>
      </c>
      <c r="O13" s="131">
        <v>6.5</v>
      </c>
      <c r="P13" s="148">
        <f t="shared" si="1"/>
        <v>6.7249999999999996</v>
      </c>
      <c r="Q13" s="131"/>
      <c r="R13" s="148">
        <f t="shared" si="2"/>
        <v>6.7249999999999996</v>
      </c>
      <c r="S13" s="131">
        <v>7.2</v>
      </c>
      <c r="T13" s="131"/>
      <c r="U13" s="148">
        <f t="shared" si="3"/>
        <v>7.2</v>
      </c>
      <c r="V13" s="20">
        <f t="shared" si="4"/>
        <v>6.5412499999999998</v>
      </c>
      <c r="W13" s="74"/>
      <c r="X13" s="71">
        <v>4.8</v>
      </c>
      <c r="Y13" s="71">
        <v>7</v>
      </c>
      <c r="Z13" s="71">
        <v>7</v>
      </c>
      <c r="AA13" s="71">
        <v>6.3</v>
      </c>
      <c r="AB13" s="71">
        <v>5.4</v>
      </c>
      <c r="AC13" s="71">
        <v>3</v>
      </c>
      <c r="AD13" s="71">
        <v>7</v>
      </c>
      <c r="AE13" s="71">
        <v>5.8</v>
      </c>
      <c r="AF13" s="75">
        <f t="shared" si="5"/>
        <v>46.3</v>
      </c>
      <c r="AG13" s="72">
        <f t="shared" si="6"/>
        <v>5.7874999999999996</v>
      </c>
      <c r="AH13" s="73"/>
      <c r="AI13" s="71">
        <v>5.5</v>
      </c>
      <c r="AJ13" s="71">
        <v>5.5</v>
      </c>
      <c r="AK13" s="71">
        <v>6.2</v>
      </c>
      <c r="AL13" s="71">
        <v>6.5</v>
      </c>
      <c r="AM13" s="71">
        <v>5</v>
      </c>
      <c r="AN13" s="71">
        <v>4.8</v>
      </c>
      <c r="AO13" s="71">
        <v>6.4</v>
      </c>
      <c r="AP13" s="71">
        <v>5.5</v>
      </c>
      <c r="AQ13" s="75">
        <f t="shared" si="7"/>
        <v>45.4</v>
      </c>
      <c r="AR13" s="72">
        <f t="shared" si="8"/>
        <v>5.6749999999999998</v>
      </c>
      <c r="AS13" s="73"/>
      <c r="AT13" s="71">
        <v>4.2</v>
      </c>
      <c r="AU13" s="71">
        <v>6</v>
      </c>
      <c r="AV13" s="71">
        <v>5.4</v>
      </c>
      <c r="AW13" s="71">
        <v>5.2</v>
      </c>
      <c r="AX13" s="71">
        <v>5.4</v>
      </c>
      <c r="AY13" s="71">
        <v>4</v>
      </c>
      <c r="AZ13" s="71">
        <v>7</v>
      </c>
      <c r="BA13" s="71">
        <v>6</v>
      </c>
      <c r="BB13" s="75">
        <f t="shared" si="9"/>
        <v>43.2</v>
      </c>
      <c r="BC13" s="72">
        <f t="shared" si="10"/>
        <v>5.4</v>
      </c>
      <c r="BD13" s="66"/>
      <c r="BE13" s="131">
        <v>6.2</v>
      </c>
      <c r="BF13" s="131">
        <v>6.4</v>
      </c>
      <c r="BG13" s="131">
        <v>6.2</v>
      </c>
      <c r="BH13" s="131">
        <v>6</v>
      </c>
      <c r="BI13" s="131">
        <v>6.4</v>
      </c>
      <c r="BJ13" s="131">
        <v>6.2</v>
      </c>
      <c r="BK13" s="148">
        <f t="shared" si="11"/>
        <v>6.2333333333333343</v>
      </c>
      <c r="BL13" s="131">
        <v>6.8</v>
      </c>
      <c r="BM13" s="131">
        <v>6.8</v>
      </c>
      <c r="BN13" s="131">
        <v>6.8</v>
      </c>
      <c r="BO13" s="148">
        <f t="shared" si="12"/>
        <v>6.8</v>
      </c>
      <c r="BP13" s="131">
        <v>0</v>
      </c>
      <c r="BQ13" s="148">
        <f t="shared" si="13"/>
        <v>6.8</v>
      </c>
      <c r="BR13" s="131">
        <v>6.8</v>
      </c>
      <c r="BS13" s="131"/>
      <c r="BT13" s="148">
        <f t="shared" si="14"/>
        <v>6.8</v>
      </c>
      <c r="BU13" s="20">
        <f t="shared" si="15"/>
        <v>6.4600000000000009</v>
      </c>
      <c r="BV13" s="73"/>
      <c r="BW13" s="76">
        <v>6.91</v>
      </c>
      <c r="BX13" s="77"/>
      <c r="BY13" s="78">
        <f t="shared" si="16"/>
        <v>6.91</v>
      </c>
      <c r="BZ13" s="77">
        <v>4.5999999999999996</v>
      </c>
      <c r="CA13" s="79">
        <f t="shared" si="17"/>
        <v>6.2169999999999996</v>
      </c>
      <c r="CB13" s="74"/>
      <c r="CC13" s="71">
        <v>6.5</v>
      </c>
      <c r="CD13" s="71">
        <v>8</v>
      </c>
      <c r="CE13" s="71">
        <v>7.9</v>
      </c>
      <c r="CF13" s="71">
        <v>7.2</v>
      </c>
      <c r="CG13" s="71">
        <v>6.6</v>
      </c>
      <c r="CH13" s="20">
        <f t="shared" si="18"/>
        <v>7.1400000000000006</v>
      </c>
      <c r="CI13" s="80">
        <v>0</v>
      </c>
      <c r="CJ13" s="72">
        <f t="shared" si="19"/>
        <v>7.1400000000000006</v>
      </c>
      <c r="CK13" s="73"/>
      <c r="CL13" s="76">
        <v>7.5</v>
      </c>
      <c r="CM13" s="77"/>
      <c r="CN13" s="78">
        <f t="shared" si="20"/>
        <v>7.5</v>
      </c>
      <c r="CO13" s="77">
        <v>5</v>
      </c>
      <c r="CP13" s="79">
        <f t="shared" si="21"/>
        <v>6.75</v>
      </c>
      <c r="CQ13" s="73"/>
      <c r="CR13" s="73"/>
      <c r="CS13" s="87">
        <f t="shared" si="22"/>
        <v>6.5412499999999998</v>
      </c>
      <c r="CT13" s="87">
        <f t="shared" si="23"/>
        <v>5.7874999999999996</v>
      </c>
      <c r="CU13" s="87">
        <f t="shared" si="24"/>
        <v>5.6749999999999998</v>
      </c>
      <c r="CV13" s="87">
        <f t="shared" si="25"/>
        <v>5.4</v>
      </c>
      <c r="CW13" s="202">
        <f t="shared" si="26"/>
        <v>5.8509375000000006</v>
      </c>
      <c r="CX13" s="126"/>
      <c r="CY13" s="87">
        <f t="shared" si="27"/>
        <v>6.4600000000000009</v>
      </c>
      <c r="CZ13" s="87">
        <f t="shared" si="28"/>
        <v>6.2169999999999996</v>
      </c>
      <c r="DA13" s="87">
        <f t="shared" si="29"/>
        <v>7.1400000000000006</v>
      </c>
      <c r="DB13" s="87">
        <f t="shared" si="30"/>
        <v>6.75</v>
      </c>
      <c r="DC13" s="202">
        <f t="shared" si="31"/>
        <v>6.64175</v>
      </c>
      <c r="DD13" s="123"/>
      <c r="DE13" s="72">
        <f t="shared" si="32"/>
        <v>5.8509375000000006</v>
      </c>
      <c r="DF13" s="72">
        <f t="shared" si="33"/>
        <v>6.64175</v>
      </c>
      <c r="DG13" s="81">
        <f t="shared" si="34"/>
        <v>6.2463437500000003</v>
      </c>
      <c r="DH13" s="220">
        <v>2</v>
      </c>
    </row>
    <row r="14" spans="1:112" ht="14.4" customHeight="1" x14ac:dyDescent="0.3">
      <c r="A14" s="108">
        <v>37</v>
      </c>
      <c r="B14" t="s">
        <v>182</v>
      </c>
      <c r="C14" t="s">
        <v>183</v>
      </c>
      <c r="D14" t="s">
        <v>184</v>
      </c>
      <c r="E14" t="s">
        <v>185</v>
      </c>
      <c r="F14" s="131">
        <v>5.9</v>
      </c>
      <c r="G14" s="131">
        <v>6.2</v>
      </c>
      <c r="H14" s="131">
        <v>6.4</v>
      </c>
      <c r="I14" s="131">
        <v>5.4</v>
      </c>
      <c r="J14" s="131">
        <v>6.2</v>
      </c>
      <c r="K14" s="131">
        <v>5.4</v>
      </c>
      <c r="L14" s="148">
        <f t="shared" si="0"/>
        <v>5.916666666666667</v>
      </c>
      <c r="M14" s="131">
        <v>6.2</v>
      </c>
      <c r="N14" s="131">
        <v>6.4</v>
      </c>
      <c r="O14" s="131">
        <v>6.2</v>
      </c>
      <c r="P14" s="148">
        <f t="shared" si="1"/>
        <v>6.25</v>
      </c>
      <c r="Q14" s="131"/>
      <c r="R14" s="148">
        <f t="shared" si="2"/>
        <v>6.25</v>
      </c>
      <c r="S14" s="131">
        <v>6.5</v>
      </c>
      <c r="T14" s="131">
        <v>0.1</v>
      </c>
      <c r="U14" s="148">
        <f t="shared" si="3"/>
        <v>6.4</v>
      </c>
      <c r="V14" s="20">
        <f t="shared" si="4"/>
        <v>6.0725000000000007</v>
      </c>
      <c r="W14" s="74"/>
      <c r="X14" s="71">
        <v>5.3</v>
      </c>
      <c r="Y14" s="71">
        <v>7</v>
      </c>
      <c r="Z14" s="71">
        <v>5.5</v>
      </c>
      <c r="AA14" s="71">
        <v>6.8</v>
      </c>
      <c r="AB14" s="71">
        <v>5</v>
      </c>
      <c r="AC14" s="71">
        <v>6.3</v>
      </c>
      <c r="AD14" s="71">
        <v>6.5</v>
      </c>
      <c r="AE14" s="71">
        <v>6.6</v>
      </c>
      <c r="AF14" s="75">
        <f t="shared" si="5"/>
        <v>49</v>
      </c>
      <c r="AG14" s="72">
        <f t="shared" si="6"/>
        <v>6.125</v>
      </c>
      <c r="AH14" s="73"/>
      <c r="AI14" s="71">
        <v>4.5</v>
      </c>
      <c r="AJ14" s="71">
        <v>5.5</v>
      </c>
      <c r="AK14" s="71">
        <v>6</v>
      </c>
      <c r="AL14" s="71">
        <v>6.2</v>
      </c>
      <c r="AM14" s="71">
        <v>5</v>
      </c>
      <c r="AN14" s="71">
        <v>5</v>
      </c>
      <c r="AO14" s="71">
        <v>4</v>
      </c>
      <c r="AP14" s="71">
        <v>5.5</v>
      </c>
      <c r="AQ14" s="75">
        <f t="shared" si="7"/>
        <v>41.7</v>
      </c>
      <c r="AR14" s="72">
        <f t="shared" si="8"/>
        <v>5.2125000000000004</v>
      </c>
      <c r="AS14" s="73"/>
      <c r="AT14" s="71">
        <v>4.8</v>
      </c>
      <c r="AU14" s="71">
        <v>6</v>
      </c>
      <c r="AV14" s="71">
        <v>6</v>
      </c>
      <c r="AW14" s="71">
        <v>6.4</v>
      </c>
      <c r="AX14" s="71">
        <v>6</v>
      </c>
      <c r="AY14" s="71">
        <v>5.8</v>
      </c>
      <c r="AZ14" s="71">
        <v>5</v>
      </c>
      <c r="BA14" s="71">
        <v>5.8</v>
      </c>
      <c r="BB14" s="75">
        <f t="shared" si="9"/>
        <v>45.8</v>
      </c>
      <c r="BC14" s="72">
        <f t="shared" si="10"/>
        <v>5.7249999999999996</v>
      </c>
      <c r="BD14" s="66"/>
      <c r="BE14" s="131">
        <v>6.2</v>
      </c>
      <c r="BF14" s="131">
        <v>6</v>
      </c>
      <c r="BG14" s="131">
        <v>5.8</v>
      </c>
      <c r="BH14" s="131">
        <v>6</v>
      </c>
      <c r="BI14" s="131">
        <v>5.8</v>
      </c>
      <c r="BJ14" s="131">
        <v>5.8</v>
      </c>
      <c r="BK14" s="148">
        <f t="shared" si="11"/>
        <v>5.9333333333333336</v>
      </c>
      <c r="BL14" s="131">
        <v>6.5</v>
      </c>
      <c r="BM14" s="131">
        <v>6</v>
      </c>
      <c r="BN14" s="131">
        <v>6</v>
      </c>
      <c r="BO14" s="148">
        <f t="shared" si="12"/>
        <v>6.25</v>
      </c>
      <c r="BP14" s="131">
        <v>0</v>
      </c>
      <c r="BQ14" s="148">
        <f t="shared" si="13"/>
        <v>6.25</v>
      </c>
      <c r="BR14" s="131">
        <v>6.5</v>
      </c>
      <c r="BS14" s="131">
        <v>0.2</v>
      </c>
      <c r="BT14" s="148">
        <f t="shared" si="14"/>
        <v>6.3</v>
      </c>
      <c r="BU14" s="20">
        <f t="shared" si="15"/>
        <v>6.0675000000000008</v>
      </c>
      <c r="BV14" s="73"/>
      <c r="BW14" s="76">
        <v>7</v>
      </c>
      <c r="BX14" s="77"/>
      <c r="BY14" s="78">
        <f t="shared" si="16"/>
        <v>7</v>
      </c>
      <c r="BZ14" s="77">
        <v>4.5</v>
      </c>
      <c r="CA14" s="79">
        <f t="shared" si="17"/>
        <v>6.2499999999999991</v>
      </c>
      <c r="CB14" s="74"/>
      <c r="CC14" s="71">
        <v>7.6</v>
      </c>
      <c r="CD14" s="71">
        <v>6</v>
      </c>
      <c r="CE14" s="71">
        <v>9.8000000000000007</v>
      </c>
      <c r="CF14" s="71">
        <v>7.2</v>
      </c>
      <c r="CG14" s="71">
        <v>5.6</v>
      </c>
      <c r="CH14" s="20">
        <f t="shared" si="18"/>
        <v>6.9</v>
      </c>
      <c r="CI14" s="80">
        <v>0</v>
      </c>
      <c r="CJ14" s="72">
        <f t="shared" si="19"/>
        <v>6.9</v>
      </c>
      <c r="CK14" s="73"/>
      <c r="CL14" s="76">
        <v>7.0910000000000002</v>
      </c>
      <c r="CM14" s="77"/>
      <c r="CN14" s="78">
        <f t="shared" si="20"/>
        <v>7.0910000000000002</v>
      </c>
      <c r="CO14" s="77">
        <v>3.7</v>
      </c>
      <c r="CP14" s="79">
        <f t="shared" si="21"/>
        <v>6.0737000000000005</v>
      </c>
      <c r="CQ14" s="73"/>
      <c r="CR14" s="73"/>
      <c r="CS14" s="87">
        <f t="shared" si="22"/>
        <v>6.0725000000000007</v>
      </c>
      <c r="CT14" s="87">
        <f t="shared" si="23"/>
        <v>6.125</v>
      </c>
      <c r="CU14" s="87">
        <f t="shared" si="24"/>
        <v>5.2125000000000004</v>
      </c>
      <c r="CV14" s="87">
        <f t="shared" si="25"/>
        <v>5.7249999999999996</v>
      </c>
      <c r="CW14" s="202">
        <f t="shared" si="26"/>
        <v>5.7837500000000013</v>
      </c>
      <c r="CX14" s="126"/>
      <c r="CY14" s="87">
        <f t="shared" si="27"/>
        <v>6.0675000000000008</v>
      </c>
      <c r="CZ14" s="87">
        <f t="shared" si="28"/>
        <v>6.2499999999999991</v>
      </c>
      <c r="DA14" s="87">
        <f t="shared" si="29"/>
        <v>6.9</v>
      </c>
      <c r="DB14" s="87">
        <f t="shared" si="30"/>
        <v>6.0737000000000005</v>
      </c>
      <c r="DC14" s="202">
        <f t="shared" si="31"/>
        <v>6.3228000000000009</v>
      </c>
      <c r="DD14" s="123"/>
      <c r="DE14" s="72">
        <f t="shared" si="32"/>
        <v>5.7837500000000013</v>
      </c>
      <c r="DF14" s="72">
        <f t="shared" si="33"/>
        <v>6.3228000000000009</v>
      </c>
      <c r="DG14" s="81">
        <f t="shared" si="34"/>
        <v>6.0532750000000011</v>
      </c>
      <c r="DH14" s="220">
        <v>3</v>
      </c>
    </row>
    <row r="15" spans="1:112" ht="14.4" customHeight="1" x14ac:dyDescent="0.3">
      <c r="A15" s="108">
        <v>44</v>
      </c>
      <c r="B15" t="s">
        <v>104</v>
      </c>
      <c r="C15" t="s">
        <v>180</v>
      </c>
      <c r="D15" t="s">
        <v>181</v>
      </c>
      <c r="E15" t="s">
        <v>169</v>
      </c>
      <c r="F15" s="131">
        <v>6.6</v>
      </c>
      <c r="G15" s="131">
        <v>6.7</v>
      </c>
      <c r="H15" s="131">
        <v>6.5</v>
      </c>
      <c r="I15" s="131">
        <v>5.4</v>
      </c>
      <c r="J15" s="131">
        <v>6.4</v>
      </c>
      <c r="K15" s="131">
        <v>6.2</v>
      </c>
      <c r="L15" s="148">
        <f t="shared" si="0"/>
        <v>6.3000000000000007</v>
      </c>
      <c r="M15" s="131">
        <v>7</v>
      </c>
      <c r="N15" s="131">
        <v>6.4</v>
      </c>
      <c r="O15" s="131">
        <v>6.5</v>
      </c>
      <c r="P15" s="148">
        <f t="shared" si="1"/>
        <v>6.7249999999999996</v>
      </c>
      <c r="Q15" s="131"/>
      <c r="R15" s="148">
        <f t="shared" si="2"/>
        <v>6.7249999999999996</v>
      </c>
      <c r="S15" s="131">
        <v>7.2</v>
      </c>
      <c r="T15" s="131"/>
      <c r="U15" s="148">
        <f t="shared" si="3"/>
        <v>7.2</v>
      </c>
      <c r="V15" s="20">
        <f t="shared" si="4"/>
        <v>6.5412499999999998</v>
      </c>
      <c r="W15" s="74"/>
      <c r="X15" s="71">
        <v>4.8</v>
      </c>
      <c r="Y15" s="71">
        <v>7</v>
      </c>
      <c r="Z15" s="71">
        <v>7.5</v>
      </c>
      <c r="AA15" s="71">
        <v>6.5</v>
      </c>
      <c r="AB15" s="71">
        <v>5</v>
      </c>
      <c r="AC15" s="71">
        <v>5.5</v>
      </c>
      <c r="AD15" s="71">
        <v>6.5</v>
      </c>
      <c r="AE15" s="71">
        <v>5.5</v>
      </c>
      <c r="AF15" s="75">
        <f t="shared" si="5"/>
        <v>48.3</v>
      </c>
      <c r="AG15" s="72">
        <f t="shared" si="6"/>
        <v>6.0374999999999996</v>
      </c>
      <c r="AH15" s="73"/>
      <c r="AI15" s="71">
        <v>4.8</v>
      </c>
      <c r="AJ15" s="71">
        <v>6.5</v>
      </c>
      <c r="AK15" s="71">
        <v>5</v>
      </c>
      <c r="AL15" s="71">
        <v>4.5</v>
      </c>
      <c r="AM15" s="71">
        <v>5.5</v>
      </c>
      <c r="AN15" s="71">
        <v>4.5</v>
      </c>
      <c r="AO15" s="71">
        <v>7.5</v>
      </c>
      <c r="AP15" s="71">
        <v>5.5</v>
      </c>
      <c r="AQ15" s="75">
        <f t="shared" si="7"/>
        <v>43.8</v>
      </c>
      <c r="AR15" s="72">
        <f t="shared" si="8"/>
        <v>5.4749999999999996</v>
      </c>
      <c r="AS15" s="73"/>
      <c r="AT15" s="71">
        <v>4</v>
      </c>
      <c r="AU15" s="71">
        <v>5</v>
      </c>
      <c r="AV15" s="71">
        <v>6.5</v>
      </c>
      <c r="AW15" s="71">
        <v>5.2</v>
      </c>
      <c r="AX15" s="71">
        <v>5.8</v>
      </c>
      <c r="AY15" s="71">
        <v>5.8</v>
      </c>
      <c r="AZ15" s="71">
        <v>5.2</v>
      </c>
      <c r="BA15" s="71">
        <v>5.4</v>
      </c>
      <c r="BB15" s="75">
        <f t="shared" si="9"/>
        <v>42.9</v>
      </c>
      <c r="BC15" s="72">
        <f t="shared" si="10"/>
        <v>5.3624999999999998</v>
      </c>
      <c r="BD15" s="66"/>
      <c r="BE15" s="131">
        <v>6.2</v>
      </c>
      <c r="BF15" s="131">
        <v>6.4</v>
      </c>
      <c r="BG15" s="131">
        <v>6.2</v>
      </c>
      <c r="BH15" s="131">
        <v>6</v>
      </c>
      <c r="BI15" s="131">
        <v>6.4</v>
      </c>
      <c r="BJ15" s="131">
        <v>6.2</v>
      </c>
      <c r="BK15" s="148">
        <f t="shared" si="11"/>
        <v>6.2333333333333343</v>
      </c>
      <c r="BL15" s="131">
        <v>6.8</v>
      </c>
      <c r="BM15" s="131">
        <v>6.8</v>
      </c>
      <c r="BN15" s="131">
        <v>6.8</v>
      </c>
      <c r="BO15" s="148">
        <f t="shared" si="12"/>
        <v>6.8</v>
      </c>
      <c r="BP15" s="131">
        <v>0</v>
      </c>
      <c r="BQ15" s="148">
        <f t="shared" si="13"/>
        <v>6.8</v>
      </c>
      <c r="BR15" s="131">
        <v>6.8</v>
      </c>
      <c r="BS15" s="131"/>
      <c r="BT15" s="148">
        <f t="shared" si="14"/>
        <v>6.8</v>
      </c>
      <c r="BU15" s="20">
        <f t="shared" si="15"/>
        <v>6.4600000000000009</v>
      </c>
      <c r="BV15" s="73"/>
      <c r="BW15" s="76">
        <v>6.8179999999999996</v>
      </c>
      <c r="BX15" s="77">
        <v>0.6</v>
      </c>
      <c r="BY15" s="78">
        <f t="shared" si="16"/>
        <v>6.218</v>
      </c>
      <c r="BZ15" s="77">
        <v>4.2</v>
      </c>
      <c r="CA15" s="79">
        <f t="shared" si="17"/>
        <v>5.6125999999999996</v>
      </c>
      <c r="CB15" s="74"/>
      <c r="CC15" s="71">
        <v>6.5</v>
      </c>
      <c r="CD15" s="71">
        <v>6.6</v>
      </c>
      <c r="CE15" s="71">
        <v>6.5</v>
      </c>
      <c r="CF15" s="71">
        <v>6.4</v>
      </c>
      <c r="CG15" s="71">
        <v>5.2</v>
      </c>
      <c r="CH15" s="20">
        <f t="shared" si="18"/>
        <v>6.17</v>
      </c>
      <c r="CI15" s="80">
        <v>0</v>
      </c>
      <c r="CJ15" s="72">
        <f t="shared" si="19"/>
        <v>6.17</v>
      </c>
      <c r="CK15" s="73"/>
      <c r="CL15" s="76">
        <v>7.6360000000000001</v>
      </c>
      <c r="CM15" s="77">
        <v>0.6</v>
      </c>
      <c r="CN15" s="78">
        <f t="shared" si="20"/>
        <v>7.0360000000000005</v>
      </c>
      <c r="CO15" s="77">
        <v>5.5</v>
      </c>
      <c r="CP15" s="79">
        <f t="shared" si="21"/>
        <v>6.5752000000000006</v>
      </c>
      <c r="CQ15" s="73"/>
      <c r="CR15" s="73"/>
      <c r="CS15" s="87">
        <f t="shared" si="22"/>
        <v>6.5412499999999998</v>
      </c>
      <c r="CT15" s="87">
        <f t="shared" si="23"/>
        <v>6.0374999999999996</v>
      </c>
      <c r="CU15" s="87">
        <f t="shared" si="24"/>
        <v>5.4749999999999996</v>
      </c>
      <c r="CV15" s="87">
        <f t="shared" si="25"/>
        <v>5.3624999999999998</v>
      </c>
      <c r="CW15" s="202">
        <f t="shared" si="26"/>
        <v>5.8540625000000004</v>
      </c>
      <c r="CX15" s="126"/>
      <c r="CY15" s="87">
        <f t="shared" si="27"/>
        <v>6.4600000000000009</v>
      </c>
      <c r="CZ15" s="87">
        <f t="shared" si="28"/>
        <v>5.6125999999999996</v>
      </c>
      <c r="DA15" s="87">
        <f t="shared" si="29"/>
        <v>6.17</v>
      </c>
      <c r="DB15" s="87">
        <f t="shared" si="30"/>
        <v>6.5752000000000006</v>
      </c>
      <c r="DC15" s="202">
        <f t="shared" si="31"/>
        <v>6.2044500000000014</v>
      </c>
      <c r="DD15" s="123"/>
      <c r="DE15" s="72">
        <f t="shared" si="32"/>
        <v>5.8540625000000004</v>
      </c>
      <c r="DF15" s="72">
        <f t="shared" si="33"/>
        <v>6.2044500000000014</v>
      </c>
      <c r="DG15" s="81">
        <f t="shared" si="34"/>
        <v>6.0292562500000013</v>
      </c>
      <c r="DH15" s="220">
        <v>4</v>
      </c>
    </row>
    <row r="16" spans="1:112" ht="14.4" customHeight="1" x14ac:dyDescent="0.3">
      <c r="A16" s="108">
        <v>68</v>
      </c>
      <c r="B16" t="s">
        <v>176</v>
      </c>
      <c r="C16" t="s">
        <v>177</v>
      </c>
      <c r="D16" t="s">
        <v>178</v>
      </c>
      <c r="E16" t="s">
        <v>179</v>
      </c>
      <c r="F16" s="131">
        <v>5.2</v>
      </c>
      <c r="G16" s="131">
        <v>5</v>
      </c>
      <c r="H16" s="131">
        <v>6.2</v>
      </c>
      <c r="I16" s="131">
        <v>4.5999999999999996</v>
      </c>
      <c r="J16" s="131">
        <v>4.2</v>
      </c>
      <c r="K16" s="131">
        <v>4.2</v>
      </c>
      <c r="L16" s="148">
        <f t="shared" si="0"/>
        <v>4.8999999999999995</v>
      </c>
      <c r="M16" s="131">
        <v>6.2</v>
      </c>
      <c r="N16" s="131">
        <v>6</v>
      </c>
      <c r="O16" s="131">
        <v>5.6</v>
      </c>
      <c r="P16" s="148">
        <f t="shared" si="1"/>
        <v>6</v>
      </c>
      <c r="Q16" s="131"/>
      <c r="R16" s="148">
        <f t="shared" si="2"/>
        <v>6</v>
      </c>
      <c r="S16" s="131">
        <v>6.2</v>
      </c>
      <c r="T16" s="131"/>
      <c r="U16" s="148">
        <f t="shared" si="3"/>
        <v>6.2</v>
      </c>
      <c r="V16" s="20">
        <f t="shared" si="4"/>
        <v>5.3699999999999992</v>
      </c>
      <c r="W16" s="74"/>
      <c r="X16" s="71">
        <v>4.5</v>
      </c>
      <c r="Y16" s="71">
        <v>6.3</v>
      </c>
      <c r="Z16" s="71">
        <v>6.5</v>
      </c>
      <c r="AA16" s="71">
        <v>7</v>
      </c>
      <c r="AB16" s="71">
        <v>5</v>
      </c>
      <c r="AC16" s="71">
        <v>6</v>
      </c>
      <c r="AD16" s="71">
        <v>7</v>
      </c>
      <c r="AE16" s="71">
        <v>5.8</v>
      </c>
      <c r="AF16" s="75">
        <f t="shared" si="5"/>
        <v>48.099999999999994</v>
      </c>
      <c r="AG16" s="72">
        <f t="shared" si="6"/>
        <v>6.0124999999999993</v>
      </c>
      <c r="AH16" s="73"/>
      <c r="AI16" s="71">
        <v>4.2</v>
      </c>
      <c r="AJ16" s="71">
        <v>6.2</v>
      </c>
      <c r="AK16" s="71">
        <v>5.8</v>
      </c>
      <c r="AL16" s="71">
        <v>3</v>
      </c>
      <c r="AM16" s="71">
        <v>5</v>
      </c>
      <c r="AN16" s="71">
        <v>5.5</v>
      </c>
      <c r="AO16" s="71">
        <v>6.5</v>
      </c>
      <c r="AP16" s="71">
        <v>5.2</v>
      </c>
      <c r="AQ16" s="75">
        <f t="shared" si="7"/>
        <v>41.400000000000006</v>
      </c>
      <c r="AR16" s="72">
        <f t="shared" si="8"/>
        <v>5.1750000000000007</v>
      </c>
      <c r="AS16" s="73"/>
      <c r="AT16" s="71">
        <v>4.8</v>
      </c>
      <c r="AU16" s="71">
        <v>6</v>
      </c>
      <c r="AV16" s="71">
        <v>6</v>
      </c>
      <c r="AW16" s="71">
        <v>6</v>
      </c>
      <c r="AX16" s="71">
        <v>5.5</v>
      </c>
      <c r="AY16" s="71">
        <v>5.8</v>
      </c>
      <c r="AZ16" s="71">
        <v>6.6</v>
      </c>
      <c r="BA16" s="71">
        <v>6</v>
      </c>
      <c r="BB16" s="75">
        <f t="shared" si="9"/>
        <v>46.7</v>
      </c>
      <c r="BC16" s="72">
        <f t="shared" si="10"/>
        <v>5.8375000000000004</v>
      </c>
      <c r="BD16" s="66"/>
      <c r="BE16" s="131">
        <v>6.2</v>
      </c>
      <c r="BF16" s="131">
        <v>6</v>
      </c>
      <c r="BG16" s="131">
        <v>5.8</v>
      </c>
      <c r="BH16" s="131">
        <v>5.8</v>
      </c>
      <c r="BI16" s="131">
        <v>5.8</v>
      </c>
      <c r="BJ16" s="131">
        <v>5.5</v>
      </c>
      <c r="BK16" s="148">
        <f t="shared" si="11"/>
        <v>5.8500000000000005</v>
      </c>
      <c r="BL16" s="131">
        <v>6.5</v>
      </c>
      <c r="BM16" s="131">
        <v>6.4</v>
      </c>
      <c r="BN16" s="131">
        <v>6.5</v>
      </c>
      <c r="BO16" s="148">
        <f t="shared" si="12"/>
        <v>6.4749999999999996</v>
      </c>
      <c r="BP16" s="131">
        <v>0</v>
      </c>
      <c r="BQ16" s="148">
        <f t="shared" si="13"/>
        <v>6.4749999999999996</v>
      </c>
      <c r="BR16" s="131">
        <v>7</v>
      </c>
      <c r="BS16" s="131"/>
      <c r="BT16" s="148">
        <f t="shared" si="14"/>
        <v>7</v>
      </c>
      <c r="BU16" s="20">
        <f t="shared" si="15"/>
        <v>6.17875</v>
      </c>
      <c r="BV16" s="73"/>
      <c r="BW16" s="76">
        <v>6.45</v>
      </c>
      <c r="BX16" s="77"/>
      <c r="BY16" s="78">
        <f t="shared" si="16"/>
        <v>6.45</v>
      </c>
      <c r="BZ16" s="77">
        <v>5</v>
      </c>
      <c r="CA16" s="79">
        <f t="shared" si="17"/>
        <v>6.0149999999999997</v>
      </c>
      <c r="CB16" s="74"/>
      <c r="CC16" s="71">
        <v>8.5</v>
      </c>
      <c r="CD16" s="71">
        <v>5</v>
      </c>
      <c r="CE16" s="71">
        <v>6</v>
      </c>
      <c r="CF16" s="71">
        <v>6.6</v>
      </c>
      <c r="CG16" s="71">
        <v>5.2</v>
      </c>
      <c r="CH16" s="20">
        <f t="shared" si="18"/>
        <v>6.25</v>
      </c>
      <c r="CI16" s="80">
        <v>0</v>
      </c>
      <c r="CJ16" s="72">
        <f t="shared" si="19"/>
        <v>6.25</v>
      </c>
      <c r="CK16" s="73"/>
      <c r="CL16" s="76">
        <v>7.6</v>
      </c>
      <c r="CM16" s="77"/>
      <c r="CN16" s="78">
        <f t="shared" si="20"/>
        <v>7.6</v>
      </c>
      <c r="CO16" s="77">
        <v>5.5</v>
      </c>
      <c r="CP16" s="79">
        <f t="shared" si="21"/>
        <v>6.9699999999999989</v>
      </c>
      <c r="CQ16" s="73"/>
      <c r="CR16" s="73"/>
      <c r="CS16" s="87">
        <f t="shared" si="22"/>
        <v>5.3699999999999992</v>
      </c>
      <c r="CT16" s="87">
        <f t="shared" si="23"/>
        <v>6.0124999999999993</v>
      </c>
      <c r="CU16" s="87">
        <f t="shared" si="24"/>
        <v>5.1750000000000007</v>
      </c>
      <c r="CV16" s="87">
        <f t="shared" si="25"/>
        <v>5.8375000000000004</v>
      </c>
      <c r="CW16" s="202">
        <f t="shared" si="26"/>
        <v>5.598749999999999</v>
      </c>
      <c r="CX16" s="126"/>
      <c r="CY16" s="87">
        <f t="shared" si="27"/>
        <v>6.17875</v>
      </c>
      <c r="CZ16" s="87">
        <f t="shared" si="28"/>
        <v>6.0149999999999997</v>
      </c>
      <c r="DA16" s="87">
        <f t="shared" si="29"/>
        <v>6.25</v>
      </c>
      <c r="DB16" s="87">
        <f t="shared" si="30"/>
        <v>6.9699999999999989</v>
      </c>
      <c r="DC16" s="202">
        <f t="shared" si="31"/>
        <v>6.3534375000000001</v>
      </c>
      <c r="DD16" s="123"/>
      <c r="DE16" s="72">
        <f t="shared" si="32"/>
        <v>5.598749999999999</v>
      </c>
      <c r="DF16" s="72">
        <f t="shared" si="33"/>
        <v>6.3534375000000001</v>
      </c>
      <c r="DG16" s="81">
        <f t="shared" si="34"/>
        <v>5.9760937499999995</v>
      </c>
      <c r="DH16" s="220">
        <v>5</v>
      </c>
    </row>
    <row r="17" spans="1:112" ht="14.4" customHeight="1" x14ac:dyDescent="0.3">
      <c r="A17" s="108">
        <v>36</v>
      </c>
      <c r="B17" t="s">
        <v>186</v>
      </c>
      <c r="C17" t="s">
        <v>183</v>
      </c>
      <c r="D17" t="s">
        <v>184</v>
      </c>
      <c r="E17" t="s">
        <v>185</v>
      </c>
      <c r="F17" s="131">
        <v>5.9</v>
      </c>
      <c r="G17" s="131">
        <v>6.2</v>
      </c>
      <c r="H17" s="131">
        <v>6.4</v>
      </c>
      <c r="I17" s="131">
        <v>5.4</v>
      </c>
      <c r="J17" s="131">
        <v>6.2</v>
      </c>
      <c r="K17" s="131">
        <v>5.4</v>
      </c>
      <c r="L17" s="148">
        <f t="shared" si="0"/>
        <v>5.916666666666667</v>
      </c>
      <c r="M17" s="131">
        <v>6.2</v>
      </c>
      <c r="N17" s="131">
        <v>6.4</v>
      </c>
      <c r="O17" s="131">
        <v>6.2</v>
      </c>
      <c r="P17" s="148">
        <f t="shared" si="1"/>
        <v>6.25</v>
      </c>
      <c r="Q17" s="131"/>
      <c r="R17" s="148">
        <f t="shared" si="2"/>
        <v>6.25</v>
      </c>
      <c r="S17" s="131">
        <v>6.5</v>
      </c>
      <c r="T17" s="131"/>
      <c r="U17" s="148">
        <f t="shared" si="3"/>
        <v>6.5</v>
      </c>
      <c r="V17" s="20">
        <f t="shared" si="4"/>
        <v>6.0875000000000004</v>
      </c>
      <c r="W17" s="74"/>
      <c r="X17" s="71">
        <v>4.5</v>
      </c>
      <c r="Y17" s="71">
        <v>6.3</v>
      </c>
      <c r="Z17" s="71">
        <v>6</v>
      </c>
      <c r="AA17" s="71">
        <v>6.3</v>
      </c>
      <c r="AB17" s="71">
        <v>5</v>
      </c>
      <c r="AC17" s="71">
        <v>5</v>
      </c>
      <c r="AD17" s="71">
        <v>1</v>
      </c>
      <c r="AE17" s="71">
        <v>5</v>
      </c>
      <c r="AF17" s="75">
        <f t="shared" si="5"/>
        <v>39.1</v>
      </c>
      <c r="AG17" s="72">
        <f t="shared" si="6"/>
        <v>4.8875000000000002</v>
      </c>
      <c r="AH17" s="73"/>
      <c r="AI17" s="71">
        <v>4.7</v>
      </c>
      <c r="AJ17" s="71">
        <v>6.5</v>
      </c>
      <c r="AK17" s="71">
        <v>5.8</v>
      </c>
      <c r="AL17" s="71">
        <v>5</v>
      </c>
      <c r="AM17" s="71">
        <v>5.5</v>
      </c>
      <c r="AN17" s="71">
        <v>5</v>
      </c>
      <c r="AO17" s="71">
        <v>3.5</v>
      </c>
      <c r="AP17" s="71">
        <v>5.2</v>
      </c>
      <c r="AQ17" s="75">
        <f t="shared" si="7"/>
        <v>41.2</v>
      </c>
      <c r="AR17" s="72">
        <f t="shared" si="8"/>
        <v>5.15</v>
      </c>
      <c r="AS17" s="73"/>
      <c r="AT17" s="71">
        <v>5.2</v>
      </c>
      <c r="AU17" s="71">
        <v>6.5</v>
      </c>
      <c r="AV17" s="71">
        <v>6</v>
      </c>
      <c r="AW17" s="71">
        <v>5.8</v>
      </c>
      <c r="AX17" s="71">
        <v>5.5</v>
      </c>
      <c r="AY17" s="71">
        <v>5.8</v>
      </c>
      <c r="AZ17" s="71">
        <v>3.5</v>
      </c>
      <c r="BA17" s="71">
        <v>5.4</v>
      </c>
      <c r="BB17" s="75">
        <f t="shared" si="9"/>
        <v>43.699999999999996</v>
      </c>
      <c r="BC17" s="72">
        <f t="shared" si="10"/>
        <v>5.4624999999999995</v>
      </c>
      <c r="BD17" s="66"/>
      <c r="BE17" s="131">
        <v>6</v>
      </c>
      <c r="BF17" s="131">
        <v>6</v>
      </c>
      <c r="BG17" s="131">
        <v>5.8</v>
      </c>
      <c r="BH17" s="131">
        <v>5.8</v>
      </c>
      <c r="BI17" s="131">
        <v>5.8</v>
      </c>
      <c r="BJ17" s="131">
        <v>5.8</v>
      </c>
      <c r="BK17" s="148">
        <f t="shared" si="11"/>
        <v>5.8666666666666671</v>
      </c>
      <c r="BL17" s="131">
        <v>6.5</v>
      </c>
      <c r="BM17" s="131">
        <v>6</v>
      </c>
      <c r="BN17" s="131">
        <v>6</v>
      </c>
      <c r="BO17" s="148">
        <f t="shared" si="12"/>
        <v>6.25</v>
      </c>
      <c r="BP17" s="131">
        <v>0</v>
      </c>
      <c r="BQ17" s="148">
        <f t="shared" si="13"/>
        <v>6.25</v>
      </c>
      <c r="BR17" s="131">
        <v>6.5</v>
      </c>
      <c r="BS17" s="131">
        <v>0.2</v>
      </c>
      <c r="BT17" s="148">
        <f t="shared" si="14"/>
        <v>6.3</v>
      </c>
      <c r="BU17" s="20">
        <f t="shared" si="15"/>
        <v>6.0274999999999999</v>
      </c>
      <c r="BV17" s="73"/>
      <c r="BW17" s="76">
        <v>6.5</v>
      </c>
      <c r="BX17" s="77"/>
      <c r="BY17" s="78">
        <f t="shared" si="16"/>
        <v>6.5</v>
      </c>
      <c r="BZ17" s="77">
        <v>3.6</v>
      </c>
      <c r="CA17" s="79">
        <f t="shared" si="17"/>
        <v>5.63</v>
      </c>
      <c r="CB17" s="74"/>
      <c r="CC17" s="71">
        <v>5.9</v>
      </c>
      <c r="CD17" s="71">
        <v>6</v>
      </c>
      <c r="CE17" s="71">
        <v>6.6</v>
      </c>
      <c r="CF17" s="71">
        <v>6</v>
      </c>
      <c r="CG17" s="71">
        <v>5</v>
      </c>
      <c r="CH17" s="20">
        <f t="shared" si="18"/>
        <v>5.7900000000000009</v>
      </c>
      <c r="CI17" s="80">
        <v>0</v>
      </c>
      <c r="CJ17" s="72">
        <f t="shared" si="19"/>
        <v>5.7900000000000009</v>
      </c>
      <c r="CK17" s="73"/>
      <c r="CL17" s="76">
        <v>7.8179999999999996</v>
      </c>
      <c r="CM17" s="77"/>
      <c r="CN17" s="78">
        <f t="shared" si="20"/>
        <v>7.8179999999999996</v>
      </c>
      <c r="CO17" s="77">
        <v>4.2</v>
      </c>
      <c r="CP17" s="79">
        <f t="shared" si="21"/>
        <v>6.7325999999999988</v>
      </c>
      <c r="CQ17" s="73"/>
      <c r="CR17" s="73"/>
      <c r="CS17" s="87">
        <f t="shared" si="22"/>
        <v>6.0875000000000004</v>
      </c>
      <c r="CT17" s="87">
        <f t="shared" si="23"/>
        <v>4.8875000000000002</v>
      </c>
      <c r="CU17" s="87">
        <f t="shared" si="24"/>
        <v>5.15</v>
      </c>
      <c r="CV17" s="87">
        <f t="shared" si="25"/>
        <v>5.4624999999999995</v>
      </c>
      <c r="CW17" s="202">
        <f t="shared" si="26"/>
        <v>5.3968749999999996</v>
      </c>
      <c r="CX17" s="126"/>
      <c r="CY17" s="87">
        <f t="shared" si="27"/>
        <v>6.0274999999999999</v>
      </c>
      <c r="CZ17" s="87">
        <f t="shared" si="28"/>
        <v>5.63</v>
      </c>
      <c r="DA17" s="87">
        <f t="shared" si="29"/>
        <v>5.7900000000000009</v>
      </c>
      <c r="DB17" s="87">
        <f t="shared" si="30"/>
        <v>6.7325999999999988</v>
      </c>
      <c r="DC17" s="202">
        <f t="shared" si="31"/>
        <v>6.045024999999999</v>
      </c>
      <c r="DD17" s="123"/>
      <c r="DE17" s="72">
        <f t="shared" si="32"/>
        <v>5.3968749999999996</v>
      </c>
      <c r="DF17" s="72">
        <f t="shared" si="33"/>
        <v>6.045024999999999</v>
      </c>
      <c r="DG17" s="81">
        <f t="shared" si="34"/>
        <v>5.7209499999999993</v>
      </c>
      <c r="DH17" s="220">
        <v>6</v>
      </c>
    </row>
    <row r="18" spans="1:112" x14ac:dyDescent="0.3">
      <c r="C18" s="82"/>
      <c r="D18" s="82"/>
      <c r="E18" s="82"/>
    </row>
    <row r="19" spans="1:112" x14ac:dyDescent="0.3">
      <c r="C19" s="82"/>
      <c r="D19" s="82"/>
      <c r="E19" s="82"/>
    </row>
    <row r="20" spans="1:112" x14ac:dyDescent="0.3">
      <c r="C20" s="82"/>
      <c r="D20" s="82"/>
      <c r="E20" s="82"/>
    </row>
    <row r="21" spans="1:112" x14ac:dyDescent="0.3">
      <c r="C21" s="82"/>
      <c r="D21" s="82"/>
      <c r="E21" s="82"/>
    </row>
  </sheetData>
  <sortState xmlns:xlrd2="http://schemas.microsoft.com/office/spreadsheetml/2017/richdata2" ref="A12:DH17">
    <sortCondition descending="1" ref="DG12:DG17"/>
  </sortState>
  <mergeCells count="7">
    <mergeCell ref="A3:B3"/>
    <mergeCell ref="CS8:CU8"/>
    <mergeCell ref="CY8:DA8"/>
    <mergeCell ref="N9:N10"/>
    <mergeCell ref="O9:O10"/>
    <mergeCell ref="BM9:BM10"/>
    <mergeCell ref="BN9:BN10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BCA6-89FF-4E56-B790-5517BE88086B}">
  <sheetPr>
    <pageSetUpPr fitToPage="1"/>
  </sheetPr>
  <dimension ref="A1:DC20"/>
  <sheetViews>
    <sheetView zoomScale="85" zoomScaleNormal="85" workbookViewId="0">
      <pane xSplit="2" topLeftCell="BW1" activePane="topRight" state="frozen"/>
      <selection pane="topRight" activeCell="CI7" sqref="CI7"/>
    </sheetView>
  </sheetViews>
  <sheetFormatPr defaultRowHeight="13.2" x14ac:dyDescent="0.25"/>
  <cols>
    <col min="1" max="1" width="5.77734375" customWidth="1"/>
    <col min="2" max="2" width="19.21875" customWidth="1"/>
    <col min="3" max="3" width="24.88671875" customWidth="1"/>
    <col min="4" max="4" width="22" customWidth="1"/>
    <col min="5" max="5" width="18.88671875" customWidth="1"/>
    <col min="6" max="6" width="7.5546875" customWidth="1"/>
    <col min="7" max="7" width="10.77734375" customWidth="1"/>
    <col min="8" max="8" width="10.21875" customWidth="1"/>
    <col min="9" max="9" width="9.21875" customWidth="1"/>
    <col min="10" max="10" width="11" customWidth="1"/>
    <col min="11" max="11" width="9" customWidth="1"/>
    <col min="12" max="22" width="9.109375" customWidth="1"/>
    <col min="23" max="23" width="2.88671875" customWidth="1"/>
    <col min="24" max="32" width="9.109375" customWidth="1"/>
    <col min="33" max="33" width="2.88671875" customWidth="1"/>
    <col min="34" max="42" width="9.109375" customWidth="1"/>
    <col min="43" max="43" width="2.88671875" customWidth="1"/>
    <col min="44" max="52" width="9.109375" customWidth="1"/>
    <col min="53" max="53" width="2.77734375" customWidth="1"/>
    <col min="54" max="54" width="12" customWidth="1"/>
    <col min="55" max="55" width="10.77734375" customWidth="1"/>
    <col min="56" max="56" width="10.21875" customWidth="1"/>
    <col min="57" max="57" width="9.21875" customWidth="1"/>
    <col min="58" max="58" width="11" customWidth="1"/>
    <col min="59" max="59" width="9" customWidth="1"/>
    <col min="60" max="70" width="9.109375" customWidth="1"/>
    <col min="71" max="71" width="2.88671875" customWidth="1"/>
    <col min="72" max="75" width="9.109375" customWidth="1"/>
    <col min="76" max="76" width="2.88671875" customWidth="1"/>
    <col min="77" max="84" width="9.109375" customWidth="1"/>
    <col min="85" max="85" width="2.88671875" customWidth="1"/>
    <col min="86" max="89" width="9.109375" customWidth="1"/>
    <col min="90" max="90" width="2.88671875" customWidth="1"/>
    <col min="91" max="94" width="8.21875" customWidth="1"/>
    <col min="95" max="95" width="13" customWidth="1"/>
    <col min="96" max="96" width="3.77734375" customWidth="1"/>
    <col min="97" max="98" width="6.77734375" customWidth="1"/>
    <col min="99" max="99" width="6.44140625" customWidth="1"/>
    <col min="100" max="100" width="6.77734375" customWidth="1"/>
    <col min="101" max="101" width="9.109375" customWidth="1"/>
    <col min="102" max="102" width="2.44140625" customWidth="1"/>
    <col min="103" max="103" width="8.21875" customWidth="1"/>
    <col min="104" max="104" width="10.5546875" customWidth="1"/>
    <col min="105" max="105" width="3.5546875" customWidth="1"/>
    <col min="107" max="107" width="13.109375" customWidth="1"/>
  </cols>
  <sheetData>
    <row r="1" spans="1:107" ht="15.6" x14ac:dyDescent="0.3">
      <c r="A1" s="84" t="str">
        <f>'Comp Detail'!A1</f>
        <v>Australian National Vaulting Championships 2024</v>
      </c>
      <c r="B1" s="3"/>
      <c r="C1" s="90"/>
      <c r="D1" s="133" t="s">
        <v>69</v>
      </c>
      <c r="E1" s="204"/>
      <c r="F1" s="1"/>
      <c r="H1" s="1"/>
      <c r="I1" s="1"/>
      <c r="J1" s="1"/>
      <c r="K1" s="1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B1" s="1"/>
      <c r="BC1" s="1"/>
      <c r="BD1" s="1"/>
      <c r="BE1" s="1"/>
      <c r="BF1" s="1"/>
      <c r="BG1" s="1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20"/>
      <c r="BU1" s="20"/>
      <c r="BV1" s="20"/>
      <c r="BW1" s="2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20"/>
      <c r="CI1" s="20"/>
      <c r="CJ1" s="20"/>
      <c r="CK1" s="20"/>
      <c r="CL1" s="90"/>
      <c r="CM1" s="90"/>
      <c r="CN1" s="90"/>
      <c r="CO1" s="90"/>
      <c r="CP1" s="90"/>
      <c r="CQ1" s="163">
        <f ca="1">NOW()</f>
        <v>45603.451327662035</v>
      </c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163">
        <f ca="1">NOW()</f>
        <v>45603.451327662035</v>
      </c>
    </row>
    <row r="2" spans="1:107" s="336" customFormat="1" ht="15.6" x14ac:dyDescent="0.3">
      <c r="A2" s="27"/>
      <c r="B2" s="328"/>
      <c r="C2" s="329"/>
      <c r="E2" s="331"/>
      <c r="F2" s="332"/>
      <c r="G2" s="332"/>
      <c r="H2" s="332"/>
      <c r="I2" s="332"/>
      <c r="J2" s="332"/>
      <c r="K2" s="332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  <c r="AS2" s="329"/>
      <c r="AT2" s="329"/>
      <c r="AU2" s="329"/>
      <c r="AV2" s="329"/>
      <c r="AW2" s="329"/>
      <c r="AX2" s="329"/>
      <c r="AY2" s="329"/>
      <c r="AZ2" s="329"/>
      <c r="BB2" s="332"/>
      <c r="BC2" s="332"/>
      <c r="BD2" s="332"/>
      <c r="BE2" s="332"/>
      <c r="BF2" s="332"/>
      <c r="BG2" s="332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  <c r="BS2" s="329"/>
      <c r="BT2" s="333"/>
      <c r="BU2" s="333"/>
      <c r="BV2" s="333"/>
      <c r="BW2" s="333"/>
      <c r="BX2" s="329"/>
      <c r="BY2" s="329"/>
      <c r="BZ2" s="329"/>
      <c r="CA2" s="329"/>
      <c r="CB2" s="329"/>
      <c r="CC2" s="329"/>
      <c r="CD2" s="329"/>
      <c r="CE2" s="329"/>
      <c r="CF2" s="329"/>
      <c r="CG2" s="329"/>
      <c r="CH2" s="333"/>
      <c r="CI2" s="333"/>
      <c r="CJ2" s="333"/>
      <c r="CK2" s="333"/>
      <c r="CL2" s="329"/>
      <c r="CM2" s="329"/>
      <c r="CN2" s="329"/>
      <c r="CO2" s="329"/>
      <c r="CP2" s="329"/>
      <c r="CQ2" s="335">
        <f ca="1">NOW()</f>
        <v>45603.451327662035</v>
      </c>
      <c r="CS2" s="329"/>
      <c r="CT2" s="329"/>
      <c r="CU2" s="329"/>
      <c r="CV2" s="329"/>
      <c r="CW2" s="329"/>
      <c r="CX2" s="329"/>
      <c r="CY2" s="329"/>
      <c r="CZ2" s="329"/>
      <c r="DA2" s="329"/>
      <c r="DB2" s="329"/>
      <c r="DC2" s="335">
        <f ca="1">NOW()</f>
        <v>45603.451327662035</v>
      </c>
    </row>
    <row r="3" spans="1:107" s="336" customFormat="1" ht="15.6" x14ac:dyDescent="0.3">
      <c r="A3" s="471" t="str">
        <f>'Comp Detail'!A3</f>
        <v>27 to 29 Sept 2024</v>
      </c>
      <c r="B3" s="474"/>
      <c r="C3" s="329"/>
      <c r="D3" s="330"/>
      <c r="E3" s="413"/>
      <c r="BA3" s="329"/>
      <c r="CL3" s="329"/>
      <c r="CM3" s="329"/>
      <c r="CN3" s="329"/>
      <c r="CO3" s="329"/>
      <c r="CP3" s="329"/>
      <c r="CQ3" s="329"/>
      <c r="CR3" s="329"/>
      <c r="CS3" s="329"/>
      <c r="CT3" s="329"/>
      <c r="CU3" s="329"/>
      <c r="CV3" s="329"/>
      <c r="CW3" s="329"/>
      <c r="CX3" s="329"/>
      <c r="CY3" s="329"/>
      <c r="CZ3" s="329"/>
      <c r="DA3" s="329"/>
      <c r="DB3" s="329"/>
      <c r="DC3" s="329"/>
    </row>
    <row r="4" spans="1:107" s="336" customFormat="1" ht="15.6" x14ac:dyDescent="0.3">
      <c r="A4" s="92"/>
      <c r="B4" s="329"/>
      <c r="C4" s="329"/>
      <c r="D4" s="330"/>
      <c r="E4" s="337"/>
      <c r="BA4" s="329"/>
      <c r="CL4" s="329"/>
      <c r="CM4" s="329"/>
      <c r="CN4" s="329"/>
      <c r="CO4" s="329"/>
      <c r="CP4" s="329"/>
      <c r="CQ4" s="329"/>
      <c r="CR4" s="329"/>
      <c r="CS4" s="329"/>
      <c r="CT4" s="329"/>
      <c r="CU4" s="329"/>
      <c r="CV4" s="329"/>
      <c r="CW4" s="329"/>
      <c r="CX4" s="329"/>
      <c r="CY4" s="329"/>
      <c r="CZ4" s="329"/>
      <c r="DA4" s="329"/>
      <c r="DB4" s="329"/>
      <c r="DC4" s="329"/>
    </row>
    <row r="5" spans="1:107" s="336" customFormat="1" ht="15.6" x14ac:dyDescent="0.3">
      <c r="A5" s="92"/>
      <c r="B5" s="329"/>
      <c r="C5" s="330"/>
      <c r="D5" s="329"/>
      <c r="E5" s="329"/>
      <c r="F5" s="339" t="s">
        <v>74</v>
      </c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40"/>
      <c r="X5" s="339"/>
      <c r="Y5" s="340"/>
      <c r="Z5" s="340"/>
      <c r="AA5" s="340"/>
      <c r="AB5" s="340"/>
      <c r="AC5" s="340"/>
      <c r="AD5" s="340"/>
      <c r="AE5" s="340"/>
      <c r="AF5" s="340"/>
      <c r="AG5" s="340"/>
      <c r="AH5" s="339"/>
      <c r="AI5" s="340"/>
      <c r="AJ5" s="340"/>
      <c r="AK5" s="340"/>
      <c r="AL5" s="340"/>
      <c r="AM5" s="340"/>
      <c r="AN5" s="340"/>
      <c r="AO5" s="340"/>
      <c r="AP5" s="340"/>
      <c r="AQ5" s="340"/>
      <c r="AR5" s="339"/>
      <c r="AS5" s="340"/>
      <c r="AT5" s="340"/>
      <c r="AU5" s="340"/>
      <c r="AV5" s="340"/>
      <c r="AW5" s="340"/>
      <c r="AX5" s="340"/>
      <c r="AY5" s="340"/>
      <c r="AZ5" s="340"/>
      <c r="BA5" s="329"/>
      <c r="BB5" s="149" t="s">
        <v>51</v>
      </c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343"/>
      <c r="BT5" s="341" t="s">
        <v>51</v>
      </c>
      <c r="BU5" s="342"/>
      <c r="BV5" s="342"/>
      <c r="BW5" s="342"/>
      <c r="BX5" s="343"/>
      <c r="BY5" s="343"/>
      <c r="BZ5" s="343"/>
      <c r="CA5" s="343"/>
      <c r="CB5" s="343"/>
      <c r="CC5" s="343"/>
      <c r="CD5" s="343"/>
      <c r="CE5" s="343"/>
      <c r="CF5" s="343"/>
      <c r="CG5" s="343"/>
      <c r="CH5" s="341" t="s">
        <v>51</v>
      </c>
      <c r="CI5" s="342"/>
      <c r="CJ5" s="342"/>
      <c r="CK5" s="342"/>
      <c r="CL5" s="329"/>
      <c r="CM5" s="329"/>
      <c r="CN5" s="329"/>
      <c r="CO5" s="329"/>
      <c r="CP5" s="329"/>
      <c r="CQ5" s="329"/>
      <c r="CR5" s="329"/>
      <c r="CS5" s="329"/>
      <c r="CT5" s="329"/>
      <c r="CU5" s="329"/>
      <c r="CV5" s="329"/>
      <c r="CW5" s="329"/>
      <c r="CX5" s="329"/>
      <c r="CY5" s="329"/>
      <c r="CZ5" s="329"/>
      <c r="DA5" s="329"/>
      <c r="DB5" s="329"/>
      <c r="DC5" s="329"/>
    </row>
    <row r="6" spans="1:107" s="336" customFormat="1" ht="15.6" x14ac:dyDescent="0.3">
      <c r="A6" s="92" t="s">
        <v>95</v>
      </c>
      <c r="B6" s="92"/>
      <c r="C6" s="329"/>
      <c r="D6" s="329"/>
      <c r="E6" s="329"/>
      <c r="F6" s="92" t="s">
        <v>47</v>
      </c>
      <c r="G6" s="90" t="s">
        <v>288</v>
      </c>
      <c r="H6" s="329"/>
      <c r="I6" s="329"/>
      <c r="J6" s="329"/>
      <c r="K6" s="329"/>
      <c r="M6" s="92"/>
      <c r="N6" s="92"/>
      <c r="O6" s="92"/>
      <c r="P6" s="92"/>
      <c r="Q6" s="92"/>
      <c r="R6" s="92"/>
      <c r="S6" s="329"/>
      <c r="T6" s="329"/>
      <c r="U6" s="329"/>
      <c r="V6" s="329"/>
      <c r="W6" s="329"/>
      <c r="X6" s="92" t="s">
        <v>46</v>
      </c>
      <c r="Y6" s="90" t="s">
        <v>289</v>
      </c>
      <c r="Z6" s="329"/>
      <c r="AA6" s="329"/>
      <c r="AB6" s="329"/>
      <c r="AC6" s="329"/>
      <c r="AD6" s="329"/>
      <c r="AE6" s="329"/>
      <c r="AF6" s="329"/>
      <c r="AG6" s="329"/>
      <c r="AH6" s="92" t="s">
        <v>48</v>
      </c>
      <c r="AI6" s="90" t="s">
        <v>292</v>
      </c>
      <c r="AJ6" s="329"/>
      <c r="AK6" s="329"/>
      <c r="AL6" s="329"/>
      <c r="AM6" s="329"/>
      <c r="AN6" s="329"/>
      <c r="AO6" s="329"/>
      <c r="AP6" s="329"/>
      <c r="AQ6" s="329"/>
      <c r="AR6" s="92" t="s">
        <v>96</v>
      </c>
      <c r="AS6" s="90" t="s">
        <v>291</v>
      </c>
      <c r="AT6" s="329"/>
      <c r="AU6" s="329"/>
      <c r="AV6" s="329"/>
      <c r="AW6" s="329"/>
      <c r="AX6" s="329"/>
      <c r="AY6" s="329"/>
      <c r="AZ6" s="329"/>
      <c r="BA6" s="414"/>
      <c r="BB6" s="92" t="s">
        <v>47</v>
      </c>
      <c r="BC6" t="s">
        <v>290</v>
      </c>
      <c r="BD6" s="329"/>
      <c r="BE6" s="329"/>
      <c r="BF6" s="329"/>
      <c r="BG6" s="329"/>
      <c r="BI6" s="92"/>
      <c r="BJ6" s="92"/>
      <c r="BK6" s="92"/>
      <c r="BL6" s="92"/>
      <c r="BM6" s="92"/>
      <c r="BN6" s="92"/>
      <c r="BO6" s="329"/>
      <c r="BP6" s="329"/>
      <c r="BQ6" s="329"/>
      <c r="BR6" s="329"/>
      <c r="BS6" s="329"/>
      <c r="BT6" s="345" t="s">
        <v>46</v>
      </c>
      <c r="BU6" s="90" t="s">
        <v>291</v>
      </c>
      <c r="BV6" s="333"/>
      <c r="BW6" s="333"/>
      <c r="BX6" s="329"/>
      <c r="BY6" s="92" t="s">
        <v>48</v>
      </c>
      <c r="BZ6" s="90" t="s">
        <v>289</v>
      </c>
      <c r="CA6" s="329"/>
      <c r="CB6" s="329"/>
      <c r="CC6" s="329"/>
      <c r="CD6" s="329"/>
      <c r="CE6" s="92"/>
      <c r="CF6" s="92"/>
      <c r="CG6" s="329"/>
      <c r="CH6" s="345" t="s">
        <v>96</v>
      </c>
      <c r="CI6" s="90" t="s">
        <v>288</v>
      </c>
      <c r="CJ6" s="333"/>
      <c r="CK6" s="333"/>
      <c r="CL6" s="415"/>
      <c r="CM6" s="416"/>
      <c r="CN6" s="416"/>
      <c r="CO6" s="416"/>
      <c r="CP6" s="416"/>
      <c r="CR6" s="417"/>
      <c r="CS6" s="416"/>
      <c r="CT6" s="416"/>
      <c r="CU6" s="416"/>
      <c r="CV6" s="416"/>
      <c r="CW6" s="329"/>
      <c r="CX6" s="417"/>
      <c r="CY6" s="416"/>
      <c r="CZ6" s="416"/>
      <c r="DA6" s="416"/>
      <c r="DB6" s="92" t="s">
        <v>12</v>
      </c>
      <c r="DC6" s="329"/>
    </row>
    <row r="7" spans="1:107" s="336" customFormat="1" ht="15.6" x14ac:dyDescent="0.3">
      <c r="A7" s="92" t="s">
        <v>79</v>
      </c>
      <c r="B7" s="344">
        <v>3</v>
      </c>
      <c r="C7" s="329"/>
      <c r="D7" s="329"/>
      <c r="E7" s="329"/>
      <c r="F7" s="92" t="s">
        <v>26</v>
      </c>
      <c r="G7" s="329"/>
      <c r="H7" s="329"/>
      <c r="I7" s="329"/>
      <c r="J7" s="329"/>
      <c r="K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29"/>
      <c r="AT7" s="329"/>
      <c r="AU7" s="329"/>
      <c r="AV7" s="329"/>
      <c r="AW7" s="329"/>
      <c r="AX7" s="329"/>
      <c r="AY7" s="329"/>
      <c r="AZ7" s="329"/>
      <c r="BA7" s="418"/>
      <c r="BB7" s="92" t="s">
        <v>26</v>
      </c>
      <c r="BC7" s="329"/>
      <c r="BD7" s="329"/>
      <c r="BE7" s="329"/>
      <c r="BF7" s="329"/>
      <c r="BG7" s="329"/>
      <c r="BI7" s="329"/>
      <c r="BJ7" s="329"/>
      <c r="BK7" s="329"/>
      <c r="BL7" s="329"/>
      <c r="BM7" s="329"/>
      <c r="BN7" s="329"/>
      <c r="BO7" s="329"/>
      <c r="BP7" s="329"/>
      <c r="BQ7" s="329"/>
      <c r="BR7" s="329"/>
      <c r="BS7" s="329"/>
      <c r="BT7" s="333"/>
      <c r="BU7" s="333"/>
      <c r="BV7" s="333"/>
      <c r="BW7" s="333"/>
      <c r="BX7" s="329"/>
      <c r="BY7" s="329"/>
      <c r="BZ7" s="329"/>
      <c r="CA7" s="329"/>
      <c r="CB7" s="329"/>
      <c r="CC7" s="329"/>
      <c r="CD7" s="329"/>
      <c r="CE7" s="329"/>
      <c r="CF7" s="329"/>
      <c r="CG7" s="329"/>
      <c r="CH7" s="333"/>
      <c r="CI7" s="333"/>
      <c r="CJ7" s="333"/>
      <c r="CK7" s="333"/>
      <c r="CL7" s="415"/>
      <c r="CM7" s="416"/>
      <c r="CN7" s="416"/>
      <c r="CO7" s="416"/>
      <c r="CP7" s="416"/>
      <c r="CQ7" s="329"/>
      <c r="CR7" s="417"/>
      <c r="CS7" s="416"/>
      <c r="CT7" s="416"/>
      <c r="CU7" s="416"/>
      <c r="CV7" s="416"/>
      <c r="CW7" s="329"/>
      <c r="CX7" s="417"/>
      <c r="CY7" s="416"/>
      <c r="CZ7" s="416"/>
      <c r="DA7" s="416"/>
      <c r="DB7" s="329"/>
      <c r="DC7" s="329"/>
    </row>
    <row r="8" spans="1:107" ht="21" x14ac:dyDescent="0.4">
      <c r="A8" s="256"/>
      <c r="B8" s="260"/>
      <c r="C8" s="254"/>
      <c r="D8" s="254"/>
      <c r="E8" s="254"/>
      <c r="F8" s="256"/>
      <c r="G8" s="254"/>
      <c r="H8" s="254"/>
      <c r="I8" s="254"/>
      <c r="J8" s="254"/>
      <c r="K8" s="254"/>
      <c r="L8" s="255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61"/>
      <c r="BB8" s="256"/>
      <c r="BC8" s="254"/>
      <c r="BD8" s="254"/>
      <c r="BE8" s="254"/>
      <c r="BF8" s="254"/>
      <c r="BG8" s="254"/>
      <c r="BH8" s="255"/>
      <c r="BI8" s="254"/>
      <c r="BJ8" s="254"/>
      <c r="BK8" s="254"/>
      <c r="BL8" s="254"/>
      <c r="BM8" s="254"/>
      <c r="BN8" s="254"/>
      <c r="BO8" s="254"/>
      <c r="BP8" s="254"/>
      <c r="BQ8" s="254"/>
      <c r="BR8" s="254"/>
      <c r="BS8" s="254"/>
      <c r="BT8" s="257"/>
      <c r="BU8" s="257"/>
      <c r="BV8" s="257"/>
      <c r="BW8" s="257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7"/>
      <c r="CI8" s="257"/>
      <c r="CJ8" s="257"/>
      <c r="CK8" s="257"/>
      <c r="CL8" s="258"/>
      <c r="CM8" s="259"/>
      <c r="CN8" s="259"/>
      <c r="CO8" s="259"/>
      <c r="CP8" s="259"/>
      <c r="CQ8" s="254"/>
      <c r="CR8" s="178"/>
      <c r="CS8" s="177"/>
      <c r="CT8" s="177"/>
      <c r="CU8" s="177"/>
      <c r="CV8" s="177"/>
      <c r="CW8" s="90"/>
      <c r="CX8" s="178"/>
      <c r="CY8" s="177"/>
      <c r="CZ8" s="177"/>
      <c r="DA8" s="177"/>
      <c r="DB8" s="90"/>
      <c r="DC8" s="90"/>
    </row>
    <row r="9" spans="1:107" s="277" customFormat="1" ht="14.4" x14ac:dyDescent="0.3">
      <c r="A9" s="90"/>
      <c r="B9" s="90"/>
      <c r="C9" s="90"/>
      <c r="D9" s="90"/>
      <c r="E9" s="90"/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469" t="s">
        <v>132</v>
      </c>
      <c r="O9" s="470" t="s">
        <v>133</v>
      </c>
      <c r="P9" s="218"/>
      <c r="Q9" s="144"/>
      <c r="R9" s="144" t="s">
        <v>2</v>
      </c>
      <c r="T9" s="144"/>
      <c r="U9" s="144" t="s">
        <v>3</v>
      </c>
      <c r="V9" s="144" t="s">
        <v>80</v>
      </c>
      <c r="W9" s="108"/>
      <c r="X9" s="90"/>
      <c r="Y9" s="90"/>
      <c r="Z9" s="90"/>
      <c r="AA9" s="90"/>
      <c r="AB9" s="90"/>
      <c r="AC9" s="90"/>
      <c r="AD9" s="90"/>
      <c r="AE9" s="90"/>
      <c r="AF9" s="90"/>
      <c r="AG9" s="108"/>
      <c r="AH9" s="90"/>
      <c r="AI9" s="90"/>
      <c r="AJ9" s="90"/>
      <c r="AK9" s="90"/>
      <c r="AL9" s="90"/>
      <c r="AM9" s="90"/>
      <c r="AN9" s="90"/>
      <c r="AO9" s="90"/>
      <c r="AP9" s="90"/>
      <c r="AQ9" s="108"/>
      <c r="AR9" s="90"/>
      <c r="AS9" s="90"/>
      <c r="AT9" s="90"/>
      <c r="AU9" s="90"/>
      <c r="AV9" s="90"/>
      <c r="AW9" s="90"/>
      <c r="AX9" s="90"/>
      <c r="AY9" s="90"/>
      <c r="AZ9" s="90"/>
      <c r="BA9" s="398"/>
      <c r="BB9" s="134" t="s">
        <v>1</v>
      </c>
      <c r="BC9" s="90"/>
      <c r="BD9" s="90"/>
      <c r="BE9" s="90"/>
      <c r="BF9" s="90"/>
      <c r="BG9" s="90"/>
      <c r="BH9" s="143" t="s">
        <v>1</v>
      </c>
      <c r="BI9" s="144"/>
      <c r="BJ9" s="475" t="s">
        <v>132</v>
      </c>
      <c r="BK9" s="476" t="s">
        <v>133</v>
      </c>
      <c r="BL9" s="144"/>
      <c r="BM9" s="144"/>
      <c r="BN9" s="144" t="s">
        <v>2</v>
      </c>
      <c r="BP9" s="144"/>
      <c r="BQ9" s="144" t="s">
        <v>3</v>
      </c>
      <c r="BR9" s="144" t="s">
        <v>80</v>
      </c>
      <c r="BS9" s="90"/>
      <c r="BT9" s="173"/>
      <c r="BU9" s="20"/>
      <c r="BV9" s="20" t="s">
        <v>10</v>
      </c>
      <c r="BW9" s="20" t="s">
        <v>13</v>
      </c>
      <c r="BX9" s="90"/>
      <c r="BY9" s="90" t="s">
        <v>14</v>
      </c>
      <c r="BZ9" s="90"/>
      <c r="CA9" s="90"/>
      <c r="CB9" s="90"/>
      <c r="CC9" s="90"/>
      <c r="CD9" s="90"/>
      <c r="CE9" s="90"/>
      <c r="CF9" s="108" t="s">
        <v>14</v>
      </c>
      <c r="CG9" s="90"/>
      <c r="CH9" s="173"/>
      <c r="CI9" s="20"/>
      <c r="CJ9" s="20" t="s">
        <v>10</v>
      </c>
      <c r="CK9" s="20" t="s">
        <v>13</v>
      </c>
      <c r="CL9" s="411"/>
      <c r="CM9" s="118"/>
      <c r="CN9" s="412"/>
      <c r="CO9" s="412"/>
      <c r="CP9" s="412"/>
      <c r="CQ9" s="144" t="s">
        <v>50</v>
      </c>
      <c r="CR9" s="397"/>
      <c r="CS9" s="118"/>
      <c r="CT9" s="412"/>
      <c r="CU9" s="412"/>
      <c r="CV9" s="412"/>
      <c r="CW9" s="144" t="s">
        <v>51</v>
      </c>
      <c r="CX9" s="397"/>
      <c r="CY9" s="219" t="s">
        <v>8</v>
      </c>
      <c r="CZ9" s="219" t="s">
        <v>134</v>
      </c>
      <c r="DA9" s="219"/>
      <c r="DB9" s="176" t="s">
        <v>52</v>
      </c>
      <c r="DC9" s="147"/>
    </row>
    <row r="10" spans="1:107" s="277" customFormat="1" ht="14.4" x14ac:dyDescent="0.3">
      <c r="A10" s="136" t="s">
        <v>24</v>
      </c>
      <c r="B10" s="136" t="s">
        <v>25</v>
      </c>
      <c r="C10" s="136" t="s">
        <v>26</v>
      </c>
      <c r="D10" s="136" t="s">
        <v>27</v>
      </c>
      <c r="E10" s="136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469"/>
      <c r="O10" s="469"/>
      <c r="P10" s="217" t="s">
        <v>2</v>
      </c>
      <c r="Q10" s="130" t="s">
        <v>87</v>
      </c>
      <c r="R10" s="145" t="s">
        <v>34</v>
      </c>
      <c r="S10" s="367" t="s">
        <v>3</v>
      </c>
      <c r="T10" s="130" t="s">
        <v>87</v>
      </c>
      <c r="U10" s="145" t="s">
        <v>34</v>
      </c>
      <c r="V10" s="145" t="s">
        <v>34</v>
      </c>
      <c r="W10" s="151"/>
      <c r="X10" s="110" t="s">
        <v>29</v>
      </c>
      <c r="Y10" s="110" t="s">
        <v>30</v>
      </c>
      <c r="Z10" s="110" t="s">
        <v>42</v>
      </c>
      <c r="AA10" s="110" t="s">
        <v>39</v>
      </c>
      <c r="AB10" s="110" t="s">
        <v>93</v>
      </c>
      <c r="AC10" s="110" t="s">
        <v>43</v>
      </c>
      <c r="AD10" s="110" t="s">
        <v>94</v>
      </c>
      <c r="AE10" s="110" t="s">
        <v>38</v>
      </c>
      <c r="AF10" s="110" t="s">
        <v>37</v>
      </c>
      <c r="AG10" s="151"/>
      <c r="AH10" s="110" t="s">
        <v>29</v>
      </c>
      <c r="AI10" s="110" t="s">
        <v>30</v>
      </c>
      <c r="AJ10" s="110" t="s">
        <v>42</v>
      </c>
      <c r="AK10" s="110" t="s">
        <v>39</v>
      </c>
      <c r="AL10" s="110" t="s">
        <v>93</v>
      </c>
      <c r="AM10" s="110" t="s">
        <v>43</v>
      </c>
      <c r="AN10" s="110" t="s">
        <v>94</v>
      </c>
      <c r="AO10" s="110" t="s">
        <v>38</v>
      </c>
      <c r="AP10" s="110" t="s">
        <v>37</v>
      </c>
      <c r="AQ10" s="151"/>
      <c r="AR10" s="110" t="s">
        <v>29</v>
      </c>
      <c r="AS10" s="110" t="s">
        <v>30</v>
      </c>
      <c r="AT10" s="110" t="s">
        <v>42</v>
      </c>
      <c r="AU10" s="110" t="s">
        <v>39</v>
      </c>
      <c r="AV10" s="110" t="s">
        <v>93</v>
      </c>
      <c r="AW10" s="110" t="s">
        <v>43</v>
      </c>
      <c r="AX10" s="110" t="s">
        <v>94</v>
      </c>
      <c r="AY10" s="110" t="s">
        <v>38</v>
      </c>
      <c r="AZ10" s="110" t="s">
        <v>37</v>
      </c>
      <c r="BA10" s="394"/>
      <c r="BB10" s="136" t="s">
        <v>81</v>
      </c>
      <c r="BC10" s="136" t="s">
        <v>82</v>
      </c>
      <c r="BD10" s="136" t="s">
        <v>83</v>
      </c>
      <c r="BE10" s="136" t="s">
        <v>84</v>
      </c>
      <c r="BF10" s="136" t="s">
        <v>85</v>
      </c>
      <c r="BG10" s="136" t="s">
        <v>86</v>
      </c>
      <c r="BH10" s="145" t="s">
        <v>34</v>
      </c>
      <c r="BI10" s="130" t="s">
        <v>131</v>
      </c>
      <c r="BJ10" s="475"/>
      <c r="BK10" s="475"/>
      <c r="BL10" s="217" t="s">
        <v>2</v>
      </c>
      <c r="BM10" s="130" t="s">
        <v>87</v>
      </c>
      <c r="BN10" s="145" t="s">
        <v>34</v>
      </c>
      <c r="BO10" s="367" t="s">
        <v>3</v>
      </c>
      <c r="BP10" s="130" t="s">
        <v>87</v>
      </c>
      <c r="BQ10" s="145" t="s">
        <v>34</v>
      </c>
      <c r="BR10" s="145" t="s">
        <v>34</v>
      </c>
      <c r="BS10" s="155"/>
      <c r="BT10" s="395" t="s">
        <v>36</v>
      </c>
      <c r="BU10" s="395" t="s">
        <v>13</v>
      </c>
      <c r="BV10" s="395" t="s">
        <v>9</v>
      </c>
      <c r="BW10" s="395" t="s">
        <v>15</v>
      </c>
      <c r="BX10" s="155"/>
      <c r="BY10" s="130" t="s">
        <v>101</v>
      </c>
      <c r="BZ10" s="130" t="s">
        <v>4</v>
      </c>
      <c r="CA10" s="130" t="s">
        <v>5</v>
      </c>
      <c r="CB10" s="130" t="s">
        <v>6</v>
      </c>
      <c r="CC10" s="130" t="s">
        <v>7</v>
      </c>
      <c r="CD10" s="130" t="s">
        <v>33</v>
      </c>
      <c r="CE10" s="110" t="s">
        <v>21</v>
      </c>
      <c r="CF10" s="110" t="s">
        <v>15</v>
      </c>
      <c r="CG10" s="155"/>
      <c r="CH10" s="395" t="s">
        <v>36</v>
      </c>
      <c r="CI10" s="395" t="s">
        <v>13</v>
      </c>
      <c r="CJ10" s="395" t="s">
        <v>9</v>
      </c>
      <c r="CK10" s="395" t="s">
        <v>15</v>
      </c>
      <c r="CL10" s="396"/>
      <c r="CM10" s="179" t="s">
        <v>66</v>
      </c>
      <c r="CN10" s="179" t="s">
        <v>67</v>
      </c>
      <c r="CO10" s="179" t="s">
        <v>68</v>
      </c>
      <c r="CP10" s="179" t="s">
        <v>97</v>
      </c>
      <c r="CQ10" s="171" t="s">
        <v>32</v>
      </c>
      <c r="CR10" s="397"/>
      <c r="CS10" s="179" t="s">
        <v>66</v>
      </c>
      <c r="CT10" s="179" t="s">
        <v>67</v>
      </c>
      <c r="CU10" s="179" t="s">
        <v>68</v>
      </c>
      <c r="CV10" s="179" t="s">
        <v>97</v>
      </c>
      <c r="CW10" s="171" t="s">
        <v>32</v>
      </c>
      <c r="CX10" s="180"/>
      <c r="CY10" s="179" t="s">
        <v>32</v>
      </c>
      <c r="CZ10" s="179" t="s">
        <v>32</v>
      </c>
      <c r="DA10" s="179"/>
      <c r="DB10" s="145" t="s">
        <v>32</v>
      </c>
      <c r="DC10" s="145" t="s">
        <v>35</v>
      </c>
    </row>
    <row r="11" spans="1:107" s="277" customFormat="1" ht="14.4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1"/>
      <c r="X11" s="108"/>
      <c r="Y11" s="108"/>
      <c r="Z11" s="108"/>
      <c r="AA11" s="108"/>
      <c r="AB11" s="108"/>
      <c r="AC11" s="108"/>
      <c r="AD11" s="108"/>
      <c r="AE11" s="108"/>
      <c r="AF11" s="108"/>
      <c r="AG11" s="151"/>
      <c r="AH11" s="108"/>
      <c r="AI11" s="108"/>
      <c r="AJ11" s="108"/>
      <c r="AK11" s="108"/>
      <c r="AL11" s="108"/>
      <c r="AM11" s="108"/>
      <c r="AN11" s="108"/>
      <c r="AO11" s="108"/>
      <c r="AP11" s="108"/>
      <c r="AQ11" s="151"/>
      <c r="AR11" s="108"/>
      <c r="AS11" s="108"/>
      <c r="AT11" s="108"/>
      <c r="AU11" s="108"/>
      <c r="AV11" s="108"/>
      <c r="AW11" s="108"/>
      <c r="AX11" s="108"/>
      <c r="AY11" s="108"/>
      <c r="AZ11" s="108"/>
      <c r="BA11" s="398"/>
      <c r="BB11" s="38"/>
      <c r="BC11" s="38"/>
      <c r="BD11" s="38"/>
      <c r="BE11" s="38"/>
      <c r="BF11" s="38"/>
      <c r="BG11" s="38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55"/>
      <c r="BT11" s="399"/>
      <c r="BU11" s="399"/>
      <c r="BV11" s="399"/>
      <c r="BW11" s="399"/>
      <c r="BX11" s="155"/>
      <c r="BY11" s="147"/>
      <c r="BZ11" s="147"/>
      <c r="CA11" s="147"/>
      <c r="CB11" s="147"/>
      <c r="CC11" s="147"/>
      <c r="CD11" s="147"/>
      <c r="CE11" s="108"/>
      <c r="CF11" s="108"/>
      <c r="CG11" s="155"/>
      <c r="CH11" s="399"/>
      <c r="CI11" s="399"/>
      <c r="CJ11" s="399"/>
      <c r="CK11" s="399"/>
      <c r="CL11" s="396"/>
      <c r="CM11" s="400"/>
      <c r="CN11" s="400"/>
      <c r="CO11" s="400"/>
      <c r="CP11" s="400"/>
      <c r="CQ11" s="144"/>
      <c r="CR11" s="397"/>
      <c r="CS11" s="400"/>
      <c r="CT11" s="400"/>
      <c r="CU11" s="400"/>
      <c r="CV11" s="400"/>
      <c r="CW11" s="144"/>
      <c r="CX11" s="401"/>
      <c r="CY11" s="400"/>
      <c r="CZ11" s="400"/>
      <c r="DA11" s="400"/>
      <c r="DB11" s="176"/>
      <c r="DC11" s="176"/>
    </row>
    <row r="12" spans="1:107" s="277" customFormat="1" ht="14.4" x14ac:dyDescent="0.3">
      <c r="A12" s="108">
        <v>55</v>
      </c>
      <c r="B12" s="277" t="s">
        <v>105</v>
      </c>
      <c r="C12" s="277" t="s">
        <v>180</v>
      </c>
      <c r="D12" s="277" t="s">
        <v>181</v>
      </c>
      <c r="E12" s="277" t="s">
        <v>169</v>
      </c>
      <c r="F12" s="131">
        <v>5.8</v>
      </c>
      <c r="G12" s="131">
        <v>5.5</v>
      </c>
      <c r="H12" s="131">
        <v>5.5</v>
      </c>
      <c r="I12" s="131">
        <v>5.8</v>
      </c>
      <c r="J12" s="131">
        <v>6</v>
      </c>
      <c r="K12" s="131">
        <v>5.3</v>
      </c>
      <c r="L12" s="148">
        <f t="shared" ref="L12:L17" si="0">SUM(F12:K12)/6</f>
        <v>5.6499999999999995</v>
      </c>
      <c r="M12" s="131">
        <v>6</v>
      </c>
      <c r="N12" s="131">
        <v>6.5</v>
      </c>
      <c r="O12" s="131">
        <v>6.5</v>
      </c>
      <c r="P12" s="148">
        <f t="shared" ref="P12:P17" si="1">((M12*0.5)+(N12*0.25)+(O12*0.25))</f>
        <v>6.25</v>
      </c>
      <c r="Q12" s="131"/>
      <c r="R12" s="148">
        <f t="shared" ref="R12:R17" si="2">P12-Q12</f>
        <v>6.25</v>
      </c>
      <c r="S12" s="131">
        <v>6</v>
      </c>
      <c r="T12" s="131"/>
      <c r="U12" s="148">
        <f t="shared" ref="U12:U17" si="3">S12-T12</f>
        <v>6</v>
      </c>
      <c r="V12" s="20">
        <f t="shared" ref="V12:V17" si="4">SUM((L12*0.6),(R12*0.25),(U12*0.15))</f>
        <v>5.8524999999999991</v>
      </c>
      <c r="W12" s="40"/>
      <c r="X12" s="152">
        <v>4.2</v>
      </c>
      <c r="Y12" s="152">
        <v>5</v>
      </c>
      <c r="Z12" s="152">
        <v>5.2</v>
      </c>
      <c r="AA12" s="152">
        <v>5.2</v>
      </c>
      <c r="AB12" s="152">
        <v>6.6</v>
      </c>
      <c r="AC12" s="152">
        <v>4</v>
      </c>
      <c r="AD12" s="152">
        <v>5.3</v>
      </c>
      <c r="AE12" s="21">
        <f t="shared" ref="AE12:AE17" si="5">SUM(X12:AD12)</f>
        <v>35.499999999999993</v>
      </c>
      <c r="AF12" s="20">
        <f t="shared" ref="AF12:AF17" si="6">AE12/7</f>
        <v>5.0714285714285703</v>
      </c>
      <c r="AG12" s="40"/>
      <c r="AH12" s="152">
        <v>5</v>
      </c>
      <c r="AI12" s="152">
        <v>5</v>
      </c>
      <c r="AJ12" s="152">
        <v>5</v>
      </c>
      <c r="AK12" s="152">
        <v>4.5</v>
      </c>
      <c r="AL12" s="152">
        <v>5.8</v>
      </c>
      <c r="AM12" s="152">
        <v>6</v>
      </c>
      <c r="AN12" s="152">
        <v>5.5</v>
      </c>
      <c r="AO12" s="21">
        <f t="shared" ref="AO12:AO17" si="7">SUM(AH12:AN12)</f>
        <v>36.799999999999997</v>
      </c>
      <c r="AP12" s="20">
        <f t="shared" ref="AP12:AP17" si="8">AO12/7</f>
        <v>5.2571428571428571</v>
      </c>
      <c r="AQ12" s="40"/>
      <c r="AR12" s="152">
        <v>4</v>
      </c>
      <c r="AS12" s="152">
        <v>5</v>
      </c>
      <c r="AT12" s="152">
        <v>5.8</v>
      </c>
      <c r="AU12" s="152">
        <v>4.5</v>
      </c>
      <c r="AV12" s="152">
        <v>6</v>
      </c>
      <c r="AW12" s="152">
        <v>5.8</v>
      </c>
      <c r="AX12" s="152">
        <v>5.8</v>
      </c>
      <c r="AY12" s="21">
        <f t="shared" ref="AY12:AY17" si="9">SUM(AR12:AX12)</f>
        <v>36.9</v>
      </c>
      <c r="AZ12" s="20">
        <f t="shared" ref="AZ12:AZ17" si="10">AY12/7</f>
        <v>5.2714285714285714</v>
      </c>
      <c r="BA12" s="402"/>
      <c r="BB12" s="131">
        <v>5</v>
      </c>
      <c r="BC12" s="131">
        <v>5.5</v>
      </c>
      <c r="BD12" s="131">
        <v>5.5</v>
      </c>
      <c r="BE12" s="131">
        <v>5.5</v>
      </c>
      <c r="BF12" s="131">
        <v>5</v>
      </c>
      <c r="BG12" s="131">
        <v>4.5</v>
      </c>
      <c r="BH12" s="148">
        <f t="shared" ref="BH12:BH17" si="11">SUM(BB12:BG12)/6</f>
        <v>5.166666666666667</v>
      </c>
      <c r="BI12" s="131">
        <v>6</v>
      </c>
      <c r="BJ12" s="131">
        <v>6</v>
      </c>
      <c r="BK12" s="131">
        <v>5.5</v>
      </c>
      <c r="BL12" s="148">
        <f t="shared" ref="BL12:BL17" si="12">((BI12*0.5)+(BJ12*0.25)+(BK12*0.25))</f>
        <v>5.875</v>
      </c>
      <c r="BM12" s="131">
        <v>0</v>
      </c>
      <c r="BN12" s="148">
        <f t="shared" ref="BN12:BN17" si="13">BL12-BM12</f>
        <v>5.875</v>
      </c>
      <c r="BO12" s="131">
        <v>6</v>
      </c>
      <c r="BP12" s="131">
        <v>0</v>
      </c>
      <c r="BQ12" s="148">
        <f t="shared" ref="BQ12:BQ17" si="14">BO12-BP12</f>
        <v>6</v>
      </c>
      <c r="BR12" s="20">
        <f t="shared" ref="BR12:BR17" si="15">SUM((BH12*0.6),(BN12*0.25),(BQ12*0.15))</f>
        <v>5.46875</v>
      </c>
      <c r="BS12" s="26"/>
      <c r="BT12" s="403">
        <v>7.83</v>
      </c>
      <c r="BU12" s="20">
        <f t="shared" ref="BU12:BU17" si="16">BT12</f>
        <v>7.83</v>
      </c>
      <c r="BV12" s="404"/>
      <c r="BW12" s="20">
        <f t="shared" ref="BW12:BW17" si="17">SUM(BT12-BV12)</f>
        <v>7.83</v>
      </c>
      <c r="BX12" s="26"/>
      <c r="BY12" s="152">
        <v>6.5</v>
      </c>
      <c r="BZ12" s="152">
        <v>6.8</v>
      </c>
      <c r="CA12" s="152">
        <v>7.8</v>
      </c>
      <c r="CB12" s="152">
        <v>5.2</v>
      </c>
      <c r="CC12" s="152">
        <v>3.8</v>
      </c>
      <c r="CD12" s="20">
        <f t="shared" ref="CD12:CD17" si="18">SUM((BY12*0.2),(BZ12*0.25),(CA12*0.2),(CB12*0.2),(CC12*0.15))</f>
        <v>6.1700000000000008</v>
      </c>
      <c r="CE12" s="405"/>
      <c r="CF12" s="20">
        <f t="shared" ref="CF12:CF17" si="19">CD12-CE12</f>
        <v>6.1700000000000008</v>
      </c>
      <c r="CG12" s="26"/>
      <c r="CH12" s="403">
        <v>8</v>
      </c>
      <c r="CI12" s="20">
        <f t="shared" ref="CI12:CI17" si="20">CH12</f>
        <v>8</v>
      </c>
      <c r="CJ12" s="404"/>
      <c r="CK12" s="20">
        <f t="shared" ref="CK12:CK17" si="21">SUM(CI12-CJ12)</f>
        <v>8</v>
      </c>
      <c r="CL12" s="406"/>
      <c r="CM12" s="407">
        <f t="shared" ref="CM12:CM17" si="22">V12</f>
        <v>5.8524999999999991</v>
      </c>
      <c r="CN12" s="407">
        <f t="shared" ref="CN12:CN17" si="23">AF12</f>
        <v>5.0714285714285703</v>
      </c>
      <c r="CO12" s="407">
        <f t="shared" ref="CO12:CO17" si="24">AP12</f>
        <v>5.2571428571428571</v>
      </c>
      <c r="CP12" s="407">
        <f t="shared" ref="CP12:CP17" si="25">AZ12</f>
        <v>5.2714285714285714</v>
      </c>
      <c r="CQ12" s="20">
        <f t="shared" ref="CQ12:CQ17" si="26">SUM((V12*0.25)+(AF12*0.25)+(AP12*0.25)+(AZ12*0.25))</f>
        <v>5.3631249999999993</v>
      </c>
      <c r="CR12" s="397"/>
      <c r="CS12" s="407">
        <f t="shared" ref="CS12:CS17" si="27">BR12</f>
        <v>5.46875</v>
      </c>
      <c r="CT12" s="407">
        <f t="shared" ref="CT12:CT17" si="28">BW12</f>
        <v>7.83</v>
      </c>
      <c r="CU12" s="407">
        <f t="shared" ref="CU12:CU17" si="29">CF12</f>
        <v>6.1700000000000008</v>
      </c>
      <c r="CV12" s="407">
        <f t="shared" ref="CV12:CV17" si="30">CK12</f>
        <v>8</v>
      </c>
      <c r="CW12" s="20">
        <f t="shared" ref="CW12:CW17" si="31">SUM((BR12*0.25),(BW12*0.25),(CF12*0.25),(CK12*0.25))</f>
        <v>6.8671875</v>
      </c>
      <c r="CX12" s="408"/>
      <c r="CY12" s="407">
        <f t="shared" ref="CY12:CY17" si="32">CQ12</f>
        <v>5.3631249999999993</v>
      </c>
      <c r="CZ12" s="407">
        <f t="shared" ref="CZ12:CZ17" si="33">CW12</f>
        <v>6.8671875</v>
      </c>
      <c r="DA12" s="407"/>
      <c r="DB12" s="173">
        <f t="shared" ref="DB12:DB17" si="34">(CQ12+CW12)/2</f>
        <v>6.1151562500000001</v>
      </c>
      <c r="DC12" s="393">
        <v>1</v>
      </c>
    </row>
    <row r="13" spans="1:107" s="277" customFormat="1" ht="14.4" x14ac:dyDescent="0.3">
      <c r="A13" s="108">
        <v>32</v>
      </c>
      <c r="B13" s="277" t="s">
        <v>191</v>
      </c>
      <c r="C13" s="277" t="s">
        <v>183</v>
      </c>
      <c r="D13" s="277" t="s">
        <v>184</v>
      </c>
      <c r="E13" s="277" t="s">
        <v>185</v>
      </c>
      <c r="F13" s="131">
        <v>5.9</v>
      </c>
      <c r="G13" s="131">
        <v>6</v>
      </c>
      <c r="H13" s="131">
        <v>6.3</v>
      </c>
      <c r="I13" s="131">
        <v>6</v>
      </c>
      <c r="J13" s="131">
        <v>6.5</v>
      </c>
      <c r="K13" s="131">
        <v>6</v>
      </c>
      <c r="L13" s="148">
        <f t="shared" si="0"/>
        <v>6.1166666666666671</v>
      </c>
      <c r="M13" s="131">
        <v>6</v>
      </c>
      <c r="N13" s="131">
        <v>5.8</v>
      </c>
      <c r="O13" s="131">
        <v>7</v>
      </c>
      <c r="P13" s="148">
        <f t="shared" si="1"/>
        <v>6.2</v>
      </c>
      <c r="Q13" s="131"/>
      <c r="R13" s="148">
        <f t="shared" si="2"/>
        <v>6.2</v>
      </c>
      <c r="S13" s="131">
        <v>6.8</v>
      </c>
      <c r="T13" s="131">
        <v>0.3</v>
      </c>
      <c r="U13" s="148">
        <f t="shared" si="3"/>
        <v>6.5</v>
      </c>
      <c r="V13" s="20">
        <f t="shared" si="4"/>
        <v>6.1949999999999994</v>
      </c>
      <c r="W13" s="40"/>
      <c r="X13" s="152">
        <v>5.8</v>
      </c>
      <c r="Y13" s="152">
        <v>5</v>
      </c>
      <c r="Z13" s="152">
        <v>6.9</v>
      </c>
      <c r="AA13" s="152">
        <v>4.9000000000000004</v>
      </c>
      <c r="AB13" s="152">
        <v>6.7</v>
      </c>
      <c r="AC13" s="152">
        <v>5.9</v>
      </c>
      <c r="AD13" s="152">
        <v>7.8</v>
      </c>
      <c r="AE13" s="21">
        <f t="shared" si="5"/>
        <v>43</v>
      </c>
      <c r="AF13" s="20">
        <f t="shared" si="6"/>
        <v>6.1428571428571432</v>
      </c>
      <c r="AG13" s="40"/>
      <c r="AH13" s="152">
        <v>6.3</v>
      </c>
      <c r="AI13" s="152">
        <v>5.5</v>
      </c>
      <c r="AJ13" s="152">
        <v>6</v>
      </c>
      <c r="AK13" s="152">
        <v>5</v>
      </c>
      <c r="AL13" s="152">
        <v>6</v>
      </c>
      <c r="AM13" s="152">
        <v>6.5</v>
      </c>
      <c r="AN13" s="152">
        <v>6.5</v>
      </c>
      <c r="AO13" s="21">
        <f t="shared" si="7"/>
        <v>41.8</v>
      </c>
      <c r="AP13" s="20">
        <f t="shared" si="8"/>
        <v>5.9714285714285706</v>
      </c>
      <c r="AQ13" s="40"/>
      <c r="AR13" s="152">
        <v>5.2</v>
      </c>
      <c r="AS13" s="152">
        <v>6</v>
      </c>
      <c r="AT13" s="152">
        <v>6.8</v>
      </c>
      <c r="AU13" s="152">
        <v>3.5</v>
      </c>
      <c r="AV13" s="152">
        <v>6.5</v>
      </c>
      <c r="AW13" s="152">
        <v>6</v>
      </c>
      <c r="AX13" s="152">
        <v>7.5</v>
      </c>
      <c r="AY13" s="21">
        <f t="shared" si="9"/>
        <v>41.5</v>
      </c>
      <c r="AZ13" s="20">
        <f t="shared" si="10"/>
        <v>5.9285714285714288</v>
      </c>
      <c r="BA13" s="402"/>
      <c r="BB13" s="131">
        <v>3.5</v>
      </c>
      <c r="BC13" s="131">
        <v>3</v>
      </c>
      <c r="BD13" s="131">
        <v>3</v>
      </c>
      <c r="BE13" s="131">
        <v>3</v>
      </c>
      <c r="BF13" s="131">
        <v>3</v>
      </c>
      <c r="BG13" s="131">
        <v>3</v>
      </c>
      <c r="BH13" s="148">
        <f t="shared" si="11"/>
        <v>3.0833333333333335</v>
      </c>
      <c r="BI13" s="131">
        <v>3</v>
      </c>
      <c r="BJ13" s="131">
        <v>4</v>
      </c>
      <c r="BK13" s="131">
        <v>4</v>
      </c>
      <c r="BL13" s="148">
        <f t="shared" si="12"/>
        <v>3.5</v>
      </c>
      <c r="BM13" s="131">
        <v>2</v>
      </c>
      <c r="BN13" s="148">
        <f t="shared" si="13"/>
        <v>1.5</v>
      </c>
      <c r="BO13" s="131">
        <v>5.5</v>
      </c>
      <c r="BP13" s="131">
        <v>0</v>
      </c>
      <c r="BQ13" s="148">
        <f t="shared" si="14"/>
        <v>5.5</v>
      </c>
      <c r="BR13" s="20">
        <f t="shared" si="15"/>
        <v>3.05</v>
      </c>
      <c r="BS13" s="26"/>
      <c r="BT13" s="403">
        <v>7.22</v>
      </c>
      <c r="BU13" s="20">
        <f t="shared" si="16"/>
        <v>7.22</v>
      </c>
      <c r="BV13" s="404">
        <v>0.2</v>
      </c>
      <c r="BW13" s="20">
        <f t="shared" si="17"/>
        <v>7.02</v>
      </c>
      <c r="BX13" s="26"/>
      <c r="BY13" s="152">
        <v>4.8</v>
      </c>
      <c r="BZ13" s="152">
        <v>5.5</v>
      </c>
      <c r="CA13" s="152">
        <v>6</v>
      </c>
      <c r="CB13" s="152">
        <v>5.2</v>
      </c>
      <c r="CC13" s="152">
        <v>4.5</v>
      </c>
      <c r="CD13" s="20">
        <f t="shared" si="18"/>
        <v>5.25</v>
      </c>
      <c r="CE13" s="405"/>
      <c r="CF13" s="20">
        <f t="shared" si="19"/>
        <v>5.25</v>
      </c>
      <c r="CG13" s="26"/>
      <c r="CH13" s="403">
        <v>8.25</v>
      </c>
      <c r="CI13" s="20">
        <f t="shared" si="20"/>
        <v>8.25</v>
      </c>
      <c r="CJ13" s="404">
        <v>0.2</v>
      </c>
      <c r="CK13" s="20">
        <f t="shared" si="21"/>
        <v>8.0500000000000007</v>
      </c>
      <c r="CL13" s="406"/>
      <c r="CM13" s="407">
        <f t="shared" si="22"/>
        <v>6.1949999999999994</v>
      </c>
      <c r="CN13" s="407">
        <f t="shared" si="23"/>
        <v>6.1428571428571432</v>
      </c>
      <c r="CO13" s="407">
        <f t="shared" si="24"/>
        <v>5.9714285714285706</v>
      </c>
      <c r="CP13" s="407">
        <f t="shared" si="25"/>
        <v>5.9285714285714288</v>
      </c>
      <c r="CQ13" s="20">
        <f t="shared" si="26"/>
        <v>6.0594642857142862</v>
      </c>
      <c r="CR13" s="397"/>
      <c r="CS13" s="407">
        <f t="shared" si="27"/>
        <v>3.05</v>
      </c>
      <c r="CT13" s="407">
        <f t="shared" si="28"/>
        <v>7.02</v>
      </c>
      <c r="CU13" s="407">
        <f t="shared" si="29"/>
        <v>5.25</v>
      </c>
      <c r="CV13" s="407">
        <f t="shared" si="30"/>
        <v>8.0500000000000007</v>
      </c>
      <c r="CW13" s="20">
        <f t="shared" si="31"/>
        <v>5.8425000000000002</v>
      </c>
      <c r="CX13" s="408"/>
      <c r="CY13" s="407">
        <f t="shared" si="32"/>
        <v>6.0594642857142862</v>
      </c>
      <c r="CZ13" s="407">
        <f t="shared" si="33"/>
        <v>5.8425000000000002</v>
      </c>
      <c r="DA13" s="407"/>
      <c r="DB13" s="173">
        <f t="shared" si="34"/>
        <v>5.9509821428571428</v>
      </c>
      <c r="DC13" s="393">
        <v>2</v>
      </c>
    </row>
    <row r="14" spans="1:107" s="277" customFormat="1" ht="14.4" x14ac:dyDescent="0.3">
      <c r="A14" s="108">
        <v>33</v>
      </c>
      <c r="B14" s="277" t="s">
        <v>190</v>
      </c>
      <c r="C14" s="277" t="s">
        <v>183</v>
      </c>
      <c r="D14" s="277" t="s">
        <v>184</v>
      </c>
      <c r="E14" s="277" t="s">
        <v>185</v>
      </c>
      <c r="F14" s="131">
        <v>5.8</v>
      </c>
      <c r="G14" s="131">
        <v>6</v>
      </c>
      <c r="H14" s="131">
        <v>6.3</v>
      </c>
      <c r="I14" s="131">
        <v>6</v>
      </c>
      <c r="J14" s="131">
        <v>6.5</v>
      </c>
      <c r="K14" s="131">
        <v>6</v>
      </c>
      <c r="L14" s="148">
        <f t="shared" si="0"/>
        <v>6.1000000000000005</v>
      </c>
      <c r="M14" s="131">
        <v>6</v>
      </c>
      <c r="N14" s="131">
        <v>5.8</v>
      </c>
      <c r="O14" s="131">
        <v>7</v>
      </c>
      <c r="P14" s="148">
        <f t="shared" si="1"/>
        <v>6.2</v>
      </c>
      <c r="Q14" s="131"/>
      <c r="R14" s="148">
        <f t="shared" si="2"/>
        <v>6.2</v>
      </c>
      <c r="S14" s="131">
        <v>6.8</v>
      </c>
      <c r="T14" s="131">
        <v>0.3</v>
      </c>
      <c r="U14" s="148">
        <f t="shared" si="3"/>
        <v>6.5</v>
      </c>
      <c r="V14" s="20">
        <f t="shared" si="4"/>
        <v>6.1849999999999996</v>
      </c>
      <c r="W14" s="40"/>
      <c r="X14" s="152">
        <v>3.9</v>
      </c>
      <c r="Y14" s="152">
        <v>6.2</v>
      </c>
      <c r="Z14" s="152">
        <v>5.6</v>
      </c>
      <c r="AA14" s="152">
        <v>6.4</v>
      </c>
      <c r="AB14" s="152">
        <v>5.5</v>
      </c>
      <c r="AC14" s="152">
        <v>5</v>
      </c>
      <c r="AD14" s="152">
        <v>7.7</v>
      </c>
      <c r="AE14" s="21">
        <f t="shared" si="5"/>
        <v>40.300000000000004</v>
      </c>
      <c r="AF14" s="20">
        <f t="shared" si="6"/>
        <v>5.757142857142858</v>
      </c>
      <c r="AG14" s="40"/>
      <c r="AH14" s="152">
        <v>5</v>
      </c>
      <c r="AI14" s="152">
        <v>6</v>
      </c>
      <c r="AJ14" s="152">
        <v>5.8</v>
      </c>
      <c r="AK14" s="152">
        <v>6.3</v>
      </c>
      <c r="AL14" s="152">
        <v>5.3</v>
      </c>
      <c r="AM14" s="152">
        <v>5.8</v>
      </c>
      <c r="AN14" s="152">
        <v>6</v>
      </c>
      <c r="AO14" s="21">
        <f t="shared" si="7"/>
        <v>40.200000000000003</v>
      </c>
      <c r="AP14" s="20">
        <f t="shared" si="8"/>
        <v>5.7428571428571429</v>
      </c>
      <c r="AQ14" s="40"/>
      <c r="AR14" s="152">
        <v>4.4000000000000004</v>
      </c>
      <c r="AS14" s="152">
        <v>5.5</v>
      </c>
      <c r="AT14" s="152">
        <v>5.5</v>
      </c>
      <c r="AU14" s="152">
        <v>5</v>
      </c>
      <c r="AV14" s="152">
        <v>5</v>
      </c>
      <c r="AW14" s="152">
        <v>5.2</v>
      </c>
      <c r="AX14" s="152">
        <v>7</v>
      </c>
      <c r="AY14" s="21">
        <f t="shared" si="9"/>
        <v>37.599999999999994</v>
      </c>
      <c r="AZ14" s="20">
        <f t="shared" si="10"/>
        <v>5.371428571428571</v>
      </c>
      <c r="BA14" s="402"/>
      <c r="BB14" s="131">
        <v>3</v>
      </c>
      <c r="BC14" s="131">
        <v>3</v>
      </c>
      <c r="BD14" s="131">
        <v>3.5</v>
      </c>
      <c r="BE14" s="131">
        <v>4</v>
      </c>
      <c r="BF14" s="131">
        <v>4</v>
      </c>
      <c r="BG14" s="131">
        <v>3</v>
      </c>
      <c r="BH14" s="148">
        <f t="shared" si="11"/>
        <v>3.4166666666666665</v>
      </c>
      <c r="BI14" s="131">
        <v>4</v>
      </c>
      <c r="BJ14" s="131">
        <v>4</v>
      </c>
      <c r="BK14" s="131">
        <v>4</v>
      </c>
      <c r="BL14" s="148">
        <f t="shared" si="12"/>
        <v>4</v>
      </c>
      <c r="BM14" s="131">
        <v>0</v>
      </c>
      <c r="BN14" s="148">
        <f t="shared" si="13"/>
        <v>4</v>
      </c>
      <c r="BO14" s="131">
        <v>5.5</v>
      </c>
      <c r="BP14" s="131">
        <v>0</v>
      </c>
      <c r="BQ14" s="148">
        <f t="shared" si="14"/>
        <v>5.5</v>
      </c>
      <c r="BR14" s="20">
        <f t="shared" si="15"/>
        <v>3.875</v>
      </c>
      <c r="BS14" s="26"/>
      <c r="BT14" s="403">
        <v>7.27</v>
      </c>
      <c r="BU14" s="20">
        <f t="shared" si="16"/>
        <v>7.27</v>
      </c>
      <c r="BV14" s="404">
        <v>1</v>
      </c>
      <c r="BW14" s="20">
        <f t="shared" si="17"/>
        <v>6.27</v>
      </c>
      <c r="BX14" s="26"/>
      <c r="BY14" s="152">
        <v>7</v>
      </c>
      <c r="BZ14" s="152">
        <v>6.5</v>
      </c>
      <c r="CA14" s="152">
        <v>8</v>
      </c>
      <c r="CB14" s="152">
        <v>5.5</v>
      </c>
      <c r="CC14" s="152">
        <v>5.4</v>
      </c>
      <c r="CD14" s="20">
        <f t="shared" si="18"/>
        <v>6.5350000000000001</v>
      </c>
      <c r="CE14" s="405"/>
      <c r="CF14" s="20">
        <f t="shared" si="19"/>
        <v>6.5350000000000001</v>
      </c>
      <c r="CG14" s="26"/>
      <c r="CH14" s="403">
        <v>7.33</v>
      </c>
      <c r="CI14" s="20">
        <f t="shared" si="20"/>
        <v>7.33</v>
      </c>
      <c r="CJ14" s="404">
        <v>0.4</v>
      </c>
      <c r="CK14" s="20">
        <f t="shared" si="21"/>
        <v>6.93</v>
      </c>
      <c r="CL14" s="406"/>
      <c r="CM14" s="407">
        <f t="shared" si="22"/>
        <v>6.1849999999999996</v>
      </c>
      <c r="CN14" s="407">
        <f t="shared" si="23"/>
        <v>5.757142857142858</v>
      </c>
      <c r="CO14" s="407">
        <f t="shared" si="24"/>
        <v>5.7428571428571429</v>
      </c>
      <c r="CP14" s="407">
        <f t="shared" si="25"/>
        <v>5.371428571428571</v>
      </c>
      <c r="CQ14" s="20">
        <f t="shared" si="26"/>
        <v>5.7641071428571431</v>
      </c>
      <c r="CR14" s="397"/>
      <c r="CS14" s="407">
        <f t="shared" si="27"/>
        <v>3.875</v>
      </c>
      <c r="CT14" s="407">
        <f t="shared" si="28"/>
        <v>6.27</v>
      </c>
      <c r="CU14" s="407">
        <f t="shared" si="29"/>
        <v>6.5350000000000001</v>
      </c>
      <c r="CV14" s="407">
        <f t="shared" si="30"/>
        <v>6.93</v>
      </c>
      <c r="CW14" s="20">
        <f t="shared" si="31"/>
        <v>5.9024999999999999</v>
      </c>
      <c r="CX14" s="408"/>
      <c r="CY14" s="407">
        <f t="shared" si="32"/>
        <v>5.7641071428571431</v>
      </c>
      <c r="CZ14" s="407">
        <f t="shared" si="33"/>
        <v>5.9024999999999999</v>
      </c>
      <c r="DA14" s="407"/>
      <c r="DB14" s="173">
        <f t="shared" si="34"/>
        <v>5.833303571428571</v>
      </c>
      <c r="DC14" s="393">
        <v>3</v>
      </c>
    </row>
    <row r="15" spans="1:107" s="277" customFormat="1" ht="14.4" x14ac:dyDescent="0.3">
      <c r="A15" s="108">
        <v>78</v>
      </c>
      <c r="B15" s="277" t="s">
        <v>192</v>
      </c>
      <c r="C15" s="277" t="s">
        <v>177</v>
      </c>
      <c r="D15" s="277" t="s">
        <v>178</v>
      </c>
      <c r="E15" s="277" t="s">
        <v>193</v>
      </c>
      <c r="F15" s="131">
        <v>5.7</v>
      </c>
      <c r="G15" s="131">
        <v>6.2</v>
      </c>
      <c r="H15" s="131">
        <v>6</v>
      </c>
      <c r="I15" s="131">
        <v>6</v>
      </c>
      <c r="J15" s="131">
        <v>6</v>
      </c>
      <c r="K15" s="131">
        <v>5.5</v>
      </c>
      <c r="L15" s="148">
        <f t="shared" si="0"/>
        <v>5.8999999999999995</v>
      </c>
      <c r="M15" s="131">
        <v>6</v>
      </c>
      <c r="N15" s="131">
        <v>5.5</v>
      </c>
      <c r="O15" s="131">
        <v>7</v>
      </c>
      <c r="P15" s="148">
        <f t="shared" si="1"/>
        <v>6.125</v>
      </c>
      <c r="Q15" s="131"/>
      <c r="R15" s="148">
        <f t="shared" si="2"/>
        <v>6.125</v>
      </c>
      <c r="S15" s="131">
        <v>6.5</v>
      </c>
      <c r="T15" s="131">
        <v>0.2</v>
      </c>
      <c r="U15" s="148">
        <f t="shared" si="3"/>
        <v>6.3</v>
      </c>
      <c r="V15" s="20">
        <f t="shared" si="4"/>
        <v>6.0162499999999994</v>
      </c>
      <c r="W15" s="40"/>
      <c r="X15" s="152">
        <v>4</v>
      </c>
      <c r="Y15" s="152">
        <v>5.6</v>
      </c>
      <c r="Z15" s="152">
        <v>3.9</v>
      </c>
      <c r="AA15" s="152">
        <v>1.9</v>
      </c>
      <c r="AB15" s="152">
        <v>2</v>
      </c>
      <c r="AC15" s="152">
        <v>5.2</v>
      </c>
      <c r="AD15" s="152">
        <v>6.3</v>
      </c>
      <c r="AE15" s="21">
        <f t="shared" si="5"/>
        <v>28.9</v>
      </c>
      <c r="AF15" s="20">
        <f t="shared" si="6"/>
        <v>4.1285714285714281</v>
      </c>
      <c r="AG15" s="40"/>
      <c r="AH15" s="152">
        <v>5.5</v>
      </c>
      <c r="AI15" s="152">
        <v>6.5</v>
      </c>
      <c r="AJ15" s="152">
        <v>5</v>
      </c>
      <c r="AK15" s="152">
        <v>2.5</v>
      </c>
      <c r="AL15" s="152">
        <v>5.5</v>
      </c>
      <c r="AM15" s="152">
        <v>5.5</v>
      </c>
      <c r="AN15" s="152">
        <v>5.8</v>
      </c>
      <c r="AO15" s="21">
        <f t="shared" si="7"/>
        <v>36.299999999999997</v>
      </c>
      <c r="AP15" s="20">
        <f t="shared" si="8"/>
        <v>5.1857142857142851</v>
      </c>
      <c r="AQ15" s="40"/>
      <c r="AR15" s="152">
        <v>4.8</v>
      </c>
      <c r="AS15" s="152">
        <v>5.5</v>
      </c>
      <c r="AT15" s="152">
        <v>5.8</v>
      </c>
      <c r="AU15" s="152">
        <v>0</v>
      </c>
      <c r="AV15" s="152">
        <v>5.5</v>
      </c>
      <c r="AW15" s="152">
        <v>5.5</v>
      </c>
      <c r="AX15" s="152">
        <v>6.2</v>
      </c>
      <c r="AY15" s="21">
        <f t="shared" si="9"/>
        <v>33.300000000000004</v>
      </c>
      <c r="AZ15" s="20">
        <f t="shared" si="10"/>
        <v>4.757142857142858</v>
      </c>
      <c r="BA15" s="402"/>
      <c r="BB15" s="131">
        <v>4</v>
      </c>
      <c r="BC15" s="131">
        <v>4.5</v>
      </c>
      <c r="BD15" s="131">
        <v>4</v>
      </c>
      <c r="BE15" s="131">
        <v>4.5</v>
      </c>
      <c r="BF15" s="131">
        <v>4.5</v>
      </c>
      <c r="BG15" s="131">
        <v>3</v>
      </c>
      <c r="BH15" s="148">
        <f t="shared" si="11"/>
        <v>4.083333333333333</v>
      </c>
      <c r="BI15" s="131">
        <v>5.5</v>
      </c>
      <c r="BJ15" s="131">
        <v>5</v>
      </c>
      <c r="BK15" s="131">
        <v>5.5</v>
      </c>
      <c r="BL15" s="148">
        <f t="shared" si="12"/>
        <v>5.375</v>
      </c>
      <c r="BM15" s="131">
        <v>0</v>
      </c>
      <c r="BN15" s="148">
        <f t="shared" si="13"/>
        <v>5.375</v>
      </c>
      <c r="BO15" s="131">
        <v>6.5</v>
      </c>
      <c r="BP15" s="131">
        <v>0</v>
      </c>
      <c r="BQ15" s="148">
        <f t="shared" si="14"/>
        <v>6.5</v>
      </c>
      <c r="BR15" s="20">
        <f t="shared" si="15"/>
        <v>4.7687499999999998</v>
      </c>
      <c r="BS15" s="26"/>
      <c r="BT15" s="403">
        <v>6.6</v>
      </c>
      <c r="BU15" s="20">
        <f t="shared" si="16"/>
        <v>6.6</v>
      </c>
      <c r="BV15" s="404"/>
      <c r="BW15" s="20">
        <f t="shared" si="17"/>
        <v>6.6</v>
      </c>
      <c r="BX15" s="26"/>
      <c r="BY15" s="152">
        <v>5</v>
      </c>
      <c r="BZ15" s="152">
        <v>3</v>
      </c>
      <c r="CA15" s="152">
        <v>4.2</v>
      </c>
      <c r="CB15" s="152">
        <v>3.5</v>
      </c>
      <c r="CC15" s="152">
        <v>2</v>
      </c>
      <c r="CD15" s="20">
        <f t="shared" si="18"/>
        <v>3.59</v>
      </c>
      <c r="CE15" s="405"/>
      <c r="CF15" s="20">
        <f t="shared" si="19"/>
        <v>3.59</v>
      </c>
      <c r="CG15" s="26"/>
      <c r="CH15" s="403">
        <v>6.8890000000000002</v>
      </c>
      <c r="CI15" s="20">
        <f t="shared" si="20"/>
        <v>6.8890000000000002</v>
      </c>
      <c r="CJ15" s="404"/>
      <c r="CK15" s="20">
        <f t="shared" si="21"/>
        <v>6.8890000000000002</v>
      </c>
      <c r="CL15" s="406"/>
      <c r="CM15" s="407">
        <f t="shared" si="22"/>
        <v>6.0162499999999994</v>
      </c>
      <c r="CN15" s="407">
        <f t="shared" si="23"/>
        <v>4.1285714285714281</v>
      </c>
      <c r="CO15" s="407">
        <f t="shared" si="24"/>
        <v>5.1857142857142851</v>
      </c>
      <c r="CP15" s="407">
        <f t="shared" si="25"/>
        <v>4.757142857142858</v>
      </c>
      <c r="CQ15" s="20">
        <f t="shared" si="26"/>
        <v>5.0219196428571422</v>
      </c>
      <c r="CR15" s="397"/>
      <c r="CS15" s="407">
        <f t="shared" si="27"/>
        <v>4.7687499999999998</v>
      </c>
      <c r="CT15" s="407">
        <f t="shared" si="28"/>
        <v>6.6</v>
      </c>
      <c r="CU15" s="407">
        <f t="shared" si="29"/>
        <v>3.59</v>
      </c>
      <c r="CV15" s="407">
        <f t="shared" si="30"/>
        <v>6.8890000000000002</v>
      </c>
      <c r="CW15" s="20">
        <f t="shared" si="31"/>
        <v>5.4619374999999994</v>
      </c>
      <c r="CX15" s="408"/>
      <c r="CY15" s="407">
        <f t="shared" si="32"/>
        <v>5.0219196428571422</v>
      </c>
      <c r="CZ15" s="407">
        <f t="shared" si="33"/>
        <v>5.4619374999999994</v>
      </c>
      <c r="DA15" s="407"/>
      <c r="DB15" s="173">
        <f t="shared" si="34"/>
        <v>5.2419285714285708</v>
      </c>
      <c r="DC15" s="393">
        <v>4</v>
      </c>
    </row>
    <row r="16" spans="1:107" s="277" customFormat="1" ht="14.4" x14ac:dyDescent="0.3">
      <c r="A16" s="108">
        <v>74</v>
      </c>
      <c r="B16" s="277" t="s">
        <v>119</v>
      </c>
      <c r="C16" s="277" t="s">
        <v>173</v>
      </c>
      <c r="D16" s="277" t="s">
        <v>174</v>
      </c>
      <c r="E16" s="277" t="s">
        <v>116</v>
      </c>
      <c r="F16" s="131">
        <v>6.5</v>
      </c>
      <c r="G16" s="131">
        <v>6.5</v>
      </c>
      <c r="H16" s="131">
        <v>6.5</v>
      </c>
      <c r="I16" s="131">
        <v>6.3</v>
      </c>
      <c r="J16" s="131">
        <v>6.3</v>
      </c>
      <c r="K16" s="131">
        <v>6</v>
      </c>
      <c r="L16" s="148">
        <f t="shared" si="0"/>
        <v>6.3500000000000005</v>
      </c>
      <c r="M16" s="131">
        <v>6</v>
      </c>
      <c r="N16" s="131">
        <v>6</v>
      </c>
      <c r="O16" s="131">
        <v>7</v>
      </c>
      <c r="P16" s="148">
        <f t="shared" si="1"/>
        <v>6.25</v>
      </c>
      <c r="Q16" s="131"/>
      <c r="R16" s="148">
        <f t="shared" si="2"/>
        <v>6.25</v>
      </c>
      <c r="S16" s="131">
        <v>6.5</v>
      </c>
      <c r="T16" s="131"/>
      <c r="U16" s="148">
        <f t="shared" si="3"/>
        <v>6.5</v>
      </c>
      <c r="V16" s="20">
        <f t="shared" si="4"/>
        <v>6.3475000000000001</v>
      </c>
      <c r="W16" s="40"/>
      <c r="X16" s="152">
        <v>3.1</v>
      </c>
      <c r="Y16" s="152">
        <v>6.4</v>
      </c>
      <c r="Z16" s="152">
        <v>6.5</v>
      </c>
      <c r="AA16" s="152">
        <v>6.7</v>
      </c>
      <c r="AB16" s="152">
        <v>7.5</v>
      </c>
      <c r="AC16" s="152">
        <v>5.2</v>
      </c>
      <c r="AD16" s="152">
        <v>4.9000000000000004</v>
      </c>
      <c r="AE16" s="21">
        <f t="shared" si="5"/>
        <v>40.299999999999997</v>
      </c>
      <c r="AF16" s="20">
        <f t="shared" si="6"/>
        <v>5.7571428571428571</v>
      </c>
      <c r="AG16" s="40"/>
      <c r="AH16" s="152">
        <v>4.3</v>
      </c>
      <c r="AI16" s="152">
        <v>6</v>
      </c>
      <c r="AJ16" s="152">
        <v>5.3</v>
      </c>
      <c r="AK16" s="152">
        <v>5.8</v>
      </c>
      <c r="AL16" s="152">
        <v>5.8</v>
      </c>
      <c r="AM16" s="152">
        <v>5</v>
      </c>
      <c r="AN16" s="152">
        <v>5</v>
      </c>
      <c r="AO16" s="21">
        <f t="shared" si="7"/>
        <v>37.200000000000003</v>
      </c>
      <c r="AP16" s="20">
        <f t="shared" si="8"/>
        <v>5.3142857142857149</v>
      </c>
      <c r="AQ16" s="40"/>
      <c r="AR16" s="152">
        <v>3.5</v>
      </c>
      <c r="AS16" s="152">
        <v>5.8</v>
      </c>
      <c r="AT16" s="152">
        <v>6</v>
      </c>
      <c r="AU16" s="152">
        <v>4</v>
      </c>
      <c r="AV16" s="152">
        <v>6.4</v>
      </c>
      <c r="AW16" s="152">
        <v>5.5</v>
      </c>
      <c r="AX16" s="152">
        <v>6.2</v>
      </c>
      <c r="AY16" s="21">
        <f t="shared" si="9"/>
        <v>37.400000000000006</v>
      </c>
      <c r="AZ16" s="20">
        <f t="shared" si="10"/>
        <v>5.3428571428571434</v>
      </c>
      <c r="BA16" s="402"/>
      <c r="BB16" s="131">
        <v>5</v>
      </c>
      <c r="BC16" s="131">
        <v>5.5</v>
      </c>
      <c r="BD16" s="131">
        <v>5.5</v>
      </c>
      <c r="BE16" s="131">
        <v>5</v>
      </c>
      <c r="BF16" s="131">
        <v>5.5</v>
      </c>
      <c r="BG16" s="131">
        <v>4.5</v>
      </c>
      <c r="BH16" s="148">
        <f t="shared" si="11"/>
        <v>5.166666666666667</v>
      </c>
      <c r="BI16" s="131">
        <v>5.5</v>
      </c>
      <c r="BJ16" s="131">
        <v>6</v>
      </c>
      <c r="BK16" s="131">
        <v>6</v>
      </c>
      <c r="BL16" s="148">
        <f t="shared" si="12"/>
        <v>5.75</v>
      </c>
      <c r="BM16" s="131">
        <v>0</v>
      </c>
      <c r="BN16" s="148">
        <f t="shared" si="13"/>
        <v>5.75</v>
      </c>
      <c r="BO16" s="131">
        <v>6.5</v>
      </c>
      <c r="BP16" s="131">
        <v>0</v>
      </c>
      <c r="BQ16" s="148">
        <f t="shared" si="14"/>
        <v>6.5</v>
      </c>
      <c r="BR16" s="20">
        <f t="shared" si="15"/>
        <v>5.5124999999999993</v>
      </c>
      <c r="BS16" s="26"/>
      <c r="BT16" s="403">
        <v>7</v>
      </c>
      <c r="BU16" s="20">
        <f t="shared" si="16"/>
        <v>7</v>
      </c>
      <c r="BV16" s="404">
        <v>2</v>
      </c>
      <c r="BW16" s="20">
        <f t="shared" si="17"/>
        <v>5</v>
      </c>
      <c r="BX16" s="26"/>
      <c r="BY16" s="152">
        <v>3.8</v>
      </c>
      <c r="BZ16" s="152">
        <v>2.8</v>
      </c>
      <c r="CA16" s="152">
        <v>3.8</v>
      </c>
      <c r="CB16" s="152">
        <v>4</v>
      </c>
      <c r="CC16" s="152">
        <v>3.5</v>
      </c>
      <c r="CD16" s="20">
        <f t="shared" si="18"/>
        <v>3.5449999999999995</v>
      </c>
      <c r="CE16" s="405">
        <v>1</v>
      </c>
      <c r="CF16" s="20">
        <f t="shared" si="19"/>
        <v>2.5449999999999995</v>
      </c>
      <c r="CG16" s="26"/>
      <c r="CH16" s="403">
        <v>7.1109999999999998</v>
      </c>
      <c r="CI16" s="20">
        <f t="shared" si="20"/>
        <v>7.1109999999999998</v>
      </c>
      <c r="CJ16" s="404">
        <v>2</v>
      </c>
      <c r="CK16" s="20">
        <f t="shared" si="21"/>
        <v>5.1109999999999998</v>
      </c>
      <c r="CL16" s="406"/>
      <c r="CM16" s="407">
        <f t="shared" si="22"/>
        <v>6.3475000000000001</v>
      </c>
      <c r="CN16" s="407">
        <f t="shared" si="23"/>
        <v>5.7571428571428571</v>
      </c>
      <c r="CO16" s="407">
        <f t="shared" si="24"/>
        <v>5.3142857142857149</v>
      </c>
      <c r="CP16" s="407">
        <f t="shared" si="25"/>
        <v>5.3428571428571434</v>
      </c>
      <c r="CQ16" s="20">
        <f t="shared" si="26"/>
        <v>5.6904464285714287</v>
      </c>
      <c r="CR16" s="397"/>
      <c r="CS16" s="407">
        <f t="shared" si="27"/>
        <v>5.5124999999999993</v>
      </c>
      <c r="CT16" s="407">
        <f t="shared" si="28"/>
        <v>5</v>
      </c>
      <c r="CU16" s="407">
        <f t="shared" si="29"/>
        <v>2.5449999999999995</v>
      </c>
      <c r="CV16" s="407">
        <f t="shared" si="30"/>
        <v>5.1109999999999998</v>
      </c>
      <c r="CW16" s="20">
        <f t="shared" si="31"/>
        <v>4.5421249999999995</v>
      </c>
      <c r="CX16" s="408"/>
      <c r="CY16" s="407">
        <f t="shared" si="32"/>
        <v>5.6904464285714287</v>
      </c>
      <c r="CZ16" s="407">
        <f t="shared" si="33"/>
        <v>4.5421249999999995</v>
      </c>
      <c r="DA16" s="407"/>
      <c r="DB16" s="173">
        <f t="shared" si="34"/>
        <v>5.1162857142857145</v>
      </c>
      <c r="DC16" s="393">
        <v>5</v>
      </c>
    </row>
    <row r="17" spans="1:107" s="277" customFormat="1" ht="14.4" x14ac:dyDescent="0.3">
      <c r="A17" s="108">
        <v>60</v>
      </c>
      <c r="B17" s="277" t="s">
        <v>136</v>
      </c>
      <c r="C17" s="277" t="s">
        <v>189</v>
      </c>
      <c r="D17" s="277" t="s">
        <v>188</v>
      </c>
      <c r="E17" s="277" t="s">
        <v>111</v>
      </c>
      <c r="F17" s="131">
        <v>6.3</v>
      </c>
      <c r="G17" s="131">
        <v>6.3</v>
      </c>
      <c r="H17" s="131">
        <v>6.5</v>
      </c>
      <c r="I17" s="131">
        <v>6</v>
      </c>
      <c r="J17" s="131">
        <v>5.5</v>
      </c>
      <c r="K17" s="131">
        <v>5.7</v>
      </c>
      <c r="L17" s="148">
        <f t="shared" si="0"/>
        <v>6.0500000000000007</v>
      </c>
      <c r="M17" s="131">
        <v>7</v>
      </c>
      <c r="N17" s="131">
        <v>6</v>
      </c>
      <c r="O17" s="131">
        <v>4</v>
      </c>
      <c r="P17" s="148">
        <f t="shared" si="1"/>
        <v>6</v>
      </c>
      <c r="Q17" s="131"/>
      <c r="R17" s="148">
        <f t="shared" si="2"/>
        <v>6</v>
      </c>
      <c r="S17" s="131">
        <v>6.8</v>
      </c>
      <c r="T17" s="131"/>
      <c r="U17" s="148">
        <f t="shared" si="3"/>
        <v>6.8</v>
      </c>
      <c r="V17" s="20">
        <f t="shared" si="4"/>
        <v>6.15</v>
      </c>
      <c r="W17" s="40"/>
      <c r="X17" s="152">
        <v>4.4000000000000004</v>
      </c>
      <c r="Y17" s="152">
        <v>6.2</v>
      </c>
      <c r="Z17" s="152">
        <v>6.5</v>
      </c>
      <c r="AA17" s="152">
        <v>0</v>
      </c>
      <c r="AB17" s="152">
        <v>6.9</v>
      </c>
      <c r="AC17" s="152">
        <v>4.5999999999999996</v>
      </c>
      <c r="AD17" s="152">
        <v>6.4</v>
      </c>
      <c r="AE17" s="21">
        <f t="shared" si="5"/>
        <v>35</v>
      </c>
      <c r="AF17" s="20">
        <f t="shared" si="6"/>
        <v>5</v>
      </c>
      <c r="AG17" s="40"/>
      <c r="AH17" s="152">
        <v>5.3</v>
      </c>
      <c r="AI17" s="152">
        <v>6</v>
      </c>
      <c r="AJ17" s="152">
        <v>5.5</v>
      </c>
      <c r="AK17" s="152">
        <v>0</v>
      </c>
      <c r="AL17" s="152">
        <v>6.5</v>
      </c>
      <c r="AM17" s="152">
        <v>6</v>
      </c>
      <c r="AN17" s="152">
        <v>5.8</v>
      </c>
      <c r="AO17" s="21">
        <f t="shared" si="7"/>
        <v>35.1</v>
      </c>
      <c r="AP17" s="20">
        <f t="shared" si="8"/>
        <v>5.0142857142857142</v>
      </c>
      <c r="AQ17" s="40"/>
      <c r="AR17" s="152">
        <v>4.8</v>
      </c>
      <c r="AS17" s="152">
        <v>5.8</v>
      </c>
      <c r="AT17" s="152">
        <v>5.4</v>
      </c>
      <c r="AU17" s="152">
        <v>0</v>
      </c>
      <c r="AV17" s="152">
        <v>6.4</v>
      </c>
      <c r="AW17" s="152">
        <v>6.5</v>
      </c>
      <c r="AX17" s="152">
        <v>6</v>
      </c>
      <c r="AY17" s="21">
        <f t="shared" si="9"/>
        <v>34.9</v>
      </c>
      <c r="AZ17" s="20">
        <f t="shared" si="10"/>
        <v>4.9857142857142858</v>
      </c>
      <c r="BA17" s="402"/>
      <c r="BB17" s="131">
        <v>5.5</v>
      </c>
      <c r="BC17" s="131">
        <v>4.5</v>
      </c>
      <c r="BD17" s="131">
        <v>4.5</v>
      </c>
      <c r="BE17" s="131">
        <v>5.5</v>
      </c>
      <c r="BF17" s="131">
        <v>5.5</v>
      </c>
      <c r="BG17" s="131">
        <v>4.5</v>
      </c>
      <c r="BH17" s="148">
        <f t="shared" si="11"/>
        <v>5</v>
      </c>
      <c r="BI17" s="131">
        <v>4.5</v>
      </c>
      <c r="BJ17" s="131">
        <v>5</v>
      </c>
      <c r="BK17" s="131">
        <v>4</v>
      </c>
      <c r="BL17" s="148">
        <f t="shared" si="12"/>
        <v>4.5</v>
      </c>
      <c r="BM17" s="131">
        <v>0</v>
      </c>
      <c r="BN17" s="148">
        <f t="shared" si="13"/>
        <v>4.5</v>
      </c>
      <c r="BO17" s="131">
        <v>4</v>
      </c>
      <c r="BP17" s="131">
        <v>0</v>
      </c>
      <c r="BQ17" s="148">
        <f t="shared" si="14"/>
        <v>4</v>
      </c>
      <c r="BR17" s="20">
        <f t="shared" si="15"/>
        <v>4.7249999999999996</v>
      </c>
      <c r="BS17" s="26"/>
      <c r="BT17" s="403">
        <v>5.5</v>
      </c>
      <c r="BU17" s="20">
        <f t="shared" si="16"/>
        <v>5.5</v>
      </c>
      <c r="BV17" s="404">
        <v>1</v>
      </c>
      <c r="BW17" s="20">
        <f t="shared" si="17"/>
        <v>4.5</v>
      </c>
      <c r="BX17" s="26"/>
      <c r="BY17" s="152">
        <v>6.8</v>
      </c>
      <c r="BZ17" s="152">
        <v>0.5</v>
      </c>
      <c r="CA17" s="152">
        <v>1.2</v>
      </c>
      <c r="CB17" s="152">
        <v>1</v>
      </c>
      <c r="CC17" s="152">
        <v>0.5</v>
      </c>
      <c r="CD17" s="20">
        <f t="shared" si="18"/>
        <v>2</v>
      </c>
      <c r="CE17" s="405"/>
      <c r="CF17" s="20">
        <f t="shared" si="19"/>
        <v>2</v>
      </c>
      <c r="CG17" s="26"/>
      <c r="CH17" s="403">
        <v>6</v>
      </c>
      <c r="CI17" s="20">
        <f t="shared" si="20"/>
        <v>6</v>
      </c>
      <c r="CJ17" s="404"/>
      <c r="CK17" s="20">
        <f t="shared" si="21"/>
        <v>6</v>
      </c>
      <c r="CL17" s="406"/>
      <c r="CM17" s="407">
        <f t="shared" si="22"/>
        <v>6.15</v>
      </c>
      <c r="CN17" s="407">
        <f t="shared" si="23"/>
        <v>5</v>
      </c>
      <c r="CO17" s="407">
        <f t="shared" si="24"/>
        <v>5.0142857142857142</v>
      </c>
      <c r="CP17" s="407">
        <f t="shared" si="25"/>
        <v>4.9857142857142858</v>
      </c>
      <c r="CQ17" s="20">
        <f t="shared" si="26"/>
        <v>5.2874999999999996</v>
      </c>
      <c r="CR17" s="397"/>
      <c r="CS17" s="407">
        <f t="shared" si="27"/>
        <v>4.7249999999999996</v>
      </c>
      <c r="CT17" s="407">
        <f t="shared" si="28"/>
        <v>4.5</v>
      </c>
      <c r="CU17" s="407">
        <f t="shared" si="29"/>
        <v>2</v>
      </c>
      <c r="CV17" s="407">
        <f t="shared" si="30"/>
        <v>6</v>
      </c>
      <c r="CW17" s="20">
        <f t="shared" si="31"/>
        <v>4.3062500000000004</v>
      </c>
      <c r="CX17" s="408"/>
      <c r="CY17" s="407">
        <f t="shared" si="32"/>
        <v>5.2874999999999996</v>
      </c>
      <c r="CZ17" s="407">
        <f t="shared" si="33"/>
        <v>4.3062500000000004</v>
      </c>
      <c r="DA17" s="407"/>
      <c r="DB17" s="173">
        <f t="shared" si="34"/>
        <v>4.796875</v>
      </c>
      <c r="DC17" s="393">
        <v>6</v>
      </c>
    </row>
    <row r="18" spans="1:107" s="277" customFormat="1" ht="14.4" x14ac:dyDescent="0.3">
      <c r="B18" s="409"/>
      <c r="C18" s="410"/>
    </row>
    <row r="19" spans="1:107" ht="13.8" x14ac:dyDescent="0.3">
      <c r="B19" s="248"/>
      <c r="C19" s="249"/>
    </row>
    <row r="20" spans="1:107" ht="13.8" x14ac:dyDescent="0.3">
      <c r="B20" s="248"/>
      <c r="C20" s="249"/>
    </row>
  </sheetData>
  <sortState xmlns:xlrd2="http://schemas.microsoft.com/office/spreadsheetml/2017/richdata2" ref="A12:DC17">
    <sortCondition descending="1" ref="DB12:DB17"/>
  </sortState>
  <mergeCells count="5">
    <mergeCell ref="A3:B3"/>
    <mergeCell ref="N9:N10"/>
    <mergeCell ref="O9:O10"/>
    <mergeCell ref="BJ9:BJ10"/>
    <mergeCell ref="BK9:BK10"/>
  </mergeCell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CC4A0-5776-4899-863A-18A4FE08EA45}">
  <sheetPr>
    <pageSetUpPr fitToPage="1"/>
  </sheetPr>
  <dimension ref="A1:CP21"/>
  <sheetViews>
    <sheetView tabSelected="1" workbookViewId="0">
      <pane xSplit="2" topLeftCell="C1" activePane="topRight" state="frozen"/>
      <selection pane="topRight" activeCell="B13" sqref="B13"/>
    </sheetView>
  </sheetViews>
  <sheetFormatPr defaultRowHeight="13.2" x14ac:dyDescent="0.25"/>
  <cols>
    <col min="1" max="1" width="8.21875" customWidth="1"/>
    <col min="2" max="2" width="20" customWidth="1"/>
    <col min="3" max="3" width="27.33203125" customWidth="1"/>
    <col min="4" max="4" width="20" customWidth="1"/>
    <col min="5" max="5" width="20.21875" customWidth="1"/>
    <col min="6" max="6" width="7.5546875" customWidth="1"/>
    <col min="7" max="7" width="10.77734375" customWidth="1"/>
    <col min="8" max="8" width="10.21875" customWidth="1"/>
    <col min="9" max="9" width="9.21875" customWidth="1"/>
    <col min="10" max="10" width="11" customWidth="1"/>
    <col min="11" max="11" width="9" customWidth="1"/>
    <col min="12" max="12" width="9.109375" customWidth="1"/>
    <col min="13" max="13" width="10.5546875" customWidth="1"/>
    <col min="14" max="22" width="9.109375" customWidth="1"/>
    <col min="23" max="23" width="2.88671875" customWidth="1"/>
    <col min="24" max="24" width="7.5546875" customWidth="1"/>
    <col min="25" max="25" width="10.77734375" customWidth="1"/>
    <col min="26" max="26" width="9.21875" customWidth="1"/>
    <col min="27" max="27" width="11" customWidth="1"/>
    <col min="28" max="35" width="9.109375" customWidth="1"/>
    <col min="36" max="36" width="2.88671875" customWidth="1"/>
    <col min="37" max="45" width="9.109375" customWidth="1"/>
    <col min="46" max="46" width="2.88671875" customWidth="1"/>
    <col min="47" max="50" width="9.109375" customWidth="1"/>
    <col min="51" max="51" width="2.88671875" customWidth="1"/>
    <col min="52" max="60" width="9.109375" customWidth="1"/>
    <col min="61" max="61" width="2.88671875" customWidth="1"/>
    <col min="62" max="69" width="9.109375" customWidth="1"/>
    <col min="70" max="70" width="2.88671875" customWidth="1"/>
    <col min="71" max="79" width="9.109375" customWidth="1"/>
    <col min="80" max="80" width="2.88671875" customWidth="1"/>
    <col min="81" max="84" width="9.109375" customWidth="1"/>
    <col min="85" max="85" width="2.88671875" customWidth="1"/>
    <col min="86" max="86" width="11.44140625" customWidth="1"/>
    <col min="87" max="87" width="2.88671875" customWidth="1"/>
    <col min="88" max="88" width="10" customWidth="1"/>
    <col min="89" max="89" width="2.77734375" customWidth="1"/>
    <col min="91" max="91" width="12.21875" customWidth="1"/>
    <col min="94" max="94" width="10.5546875" bestFit="1" customWidth="1"/>
  </cols>
  <sheetData>
    <row r="1" spans="1:94" ht="15.6" x14ac:dyDescent="0.3">
      <c r="A1" s="84" t="str">
        <f>'Comp Detail'!A1</f>
        <v>Australian National Vaulting Championships 2024</v>
      </c>
      <c r="B1" s="328"/>
      <c r="C1" s="329"/>
      <c r="D1" s="330" t="s">
        <v>76</v>
      </c>
      <c r="E1" s="90" t="s">
        <v>291</v>
      </c>
      <c r="F1" s="332"/>
      <c r="G1" s="332"/>
      <c r="H1" s="332"/>
      <c r="I1" s="332"/>
      <c r="J1" s="332"/>
      <c r="K1" s="332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32"/>
      <c r="Y1" s="332"/>
      <c r="Z1" s="332"/>
      <c r="AA1" s="332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33"/>
      <c r="AV1" s="333"/>
      <c r="AW1" s="333"/>
      <c r="AX1" s="333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29"/>
      <c r="BJ1" s="329"/>
      <c r="BK1" s="329"/>
      <c r="BL1" s="329"/>
      <c r="BM1" s="329"/>
      <c r="BN1" s="329"/>
      <c r="BO1" s="329"/>
      <c r="BP1" s="329"/>
      <c r="BQ1" s="329"/>
      <c r="BR1" s="329"/>
      <c r="BS1" s="329"/>
      <c r="BT1" s="329"/>
      <c r="BU1" s="329"/>
      <c r="BV1" s="329"/>
      <c r="BW1" s="329"/>
      <c r="BX1" s="329"/>
      <c r="BY1" s="329"/>
      <c r="BZ1" s="329"/>
      <c r="CA1" s="329"/>
      <c r="CB1" s="329"/>
      <c r="CC1" s="333"/>
      <c r="CD1" s="333"/>
      <c r="CE1" s="333"/>
      <c r="CF1" s="333"/>
      <c r="CG1" s="329"/>
      <c r="CH1" s="329"/>
      <c r="CI1" s="329"/>
      <c r="CJ1" s="329"/>
      <c r="CK1" s="329"/>
      <c r="CL1" s="329"/>
      <c r="CM1" s="334">
        <f ca="1">NOW()</f>
        <v>45603.451327662035</v>
      </c>
    </row>
    <row r="2" spans="1:94" ht="15.6" x14ac:dyDescent="0.3">
      <c r="A2" s="27"/>
      <c r="B2" s="328"/>
      <c r="C2" s="329"/>
      <c r="D2" s="330" t="s">
        <v>77</v>
      </c>
      <c r="E2" t="s">
        <v>290</v>
      </c>
      <c r="F2" s="332"/>
      <c r="G2" s="332"/>
      <c r="H2" s="332"/>
      <c r="I2" s="332"/>
      <c r="J2" s="332"/>
      <c r="K2" s="332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32"/>
      <c r="Y2" s="332"/>
      <c r="Z2" s="332"/>
      <c r="AA2" s="332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  <c r="AS2" s="329"/>
      <c r="AT2" s="329"/>
      <c r="AU2" s="333"/>
      <c r="AV2" s="333"/>
      <c r="AW2" s="333"/>
      <c r="AX2" s="333"/>
      <c r="AY2" s="329"/>
      <c r="AZ2" s="329"/>
      <c r="BA2" s="329"/>
      <c r="BB2" s="329"/>
      <c r="BC2" s="329"/>
      <c r="BD2" s="329"/>
      <c r="BE2" s="329"/>
      <c r="BF2" s="329"/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  <c r="BS2" s="329"/>
      <c r="BT2" s="329"/>
      <c r="BU2" s="329"/>
      <c r="BV2" s="329"/>
      <c r="BW2" s="329"/>
      <c r="BX2" s="329"/>
      <c r="BY2" s="329"/>
      <c r="BZ2" s="329"/>
      <c r="CA2" s="329"/>
      <c r="CB2" s="329"/>
      <c r="CC2" s="333"/>
      <c r="CD2" s="333"/>
      <c r="CE2" s="333"/>
      <c r="CF2" s="333"/>
      <c r="CG2" s="329"/>
      <c r="CH2" s="329"/>
      <c r="CI2" s="329"/>
      <c r="CJ2" s="329"/>
      <c r="CK2" s="329"/>
      <c r="CL2" s="329"/>
      <c r="CM2" s="335">
        <f ca="1">NOW()</f>
        <v>45603.451327662035</v>
      </c>
    </row>
    <row r="3" spans="1:94" ht="15.6" x14ac:dyDescent="0.3">
      <c r="A3" s="471" t="str">
        <f>'Comp Detail'!A3</f>
        <v>27 to 29 Sept 2024</v>
      </c>
      <c r="B3" s="474"/>
      <c r="C3" s="329"/>
      <c r="D3" s="330" t="s">
        <v>78</v>
      </c>
      <c r="E3" s="90" t="s">
        <v>289</v>
      </c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336"/>
      <c r="BG3" s="336"/>
      <c r="BH3" s="336"/>
      <c r="BI3" s="336"/>
      <c r="BJ3" s="336"/>
      <c r="BK3" s="336"/>
      <c r="BL3" s="336"/>
      <c r="BM3" s="336"/>
      <c r="BN3" s="336"/>
      <c r="BO3" s="336"/>
      <c r="BP3" s="336"/>
      <c r="BQ3" s="336"/>
      <c r="BR3" s="336"/>
      <c r="BS3" s="336"/>
      <c r="BT3" s="336"/>
      <c r="BU3" s="336"/>
      <c r="BV3" s="336"/>
      <c r="BW3" s="336"/>
      <c r="BX3" s="336"/>
      <c r="BY3" s="336"/>
      <c r="BZ3" s="336"/>
      <c r="CA3" s="336"/>
      <c r="CB3" s="336"/>
      <c r="CC3" s="336"/>
      <c r="CD3" s="336"/>
      <c r="CE3" s="336"/>
      <c r="CF3" s="336"/>
      <c r="CG3" s="329"/>
      <c r="CH3" s="329"/>
      <c r="CI3" s="329"/>
      <c r="CJ3" s="329"/>
      <c r="CK3" s="329"/>
      <c r="CL3" s="329"/>
      <c r="CM3" s="329"/>
    </row>
    <row r="4" spans="1:94" ht="15.6" x14ac:dyDescent="0.3">
      <c r="A4" s="92"/>
      <c r="B4" s="329"/>
      <c r="C4" s="329"/>
      <c r="D4" s="330" t="s">
        <v>130</v>
      </c>
      <c r="E4" s="90" t="s">
        <v>292</v>
      </c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  <c r="BN4" s="336"/>
      <c r="BO4" s="336"/>
      <c r="BP4" s="336"/>
      <c r="BQ4" s="336"/>
      <c r="BR4" s="336"/>
      <c r="BS4" s="336"/>
      <c r="BT4" s="336"/>
      <c r="BU4" s="336"/>
      <c r="BV4" s="336"/>
      <c r="BW4" s="336"/>
      <c r="BX4" s="336"/>
      <c r="BY4" s="336"/>
      <c r="BZ4" s="336"/>
      <c r="CA4" s="336"/>
      <c r="CB4" s="336"/>
      <c r="CC4" s="336"/>
      <c r="CD4" s="336"/>
      <c r="CE4" s="336"/>
      <c r="CF4" s="336"/>
      <c r="CG4" s="329"/>
      <c r="CH4" s="329"/>
      <c r="CI4" s="329"/>
      <c r="CJ4" s="329"/>
      <c r="CK4" s="329"/>
      <c r="CL4" s="329"/>
      <c r="CM4" s="329"/>
    </row>
    <row r="5" spans="1:94" ht="15.6" x14ac:dyDescent="0.3">
      <c r="A5" s="92"/>
      <c r="B5" s="329"/>
      <c r="C5" s="329"/>
      <c r="D5" s="330"/>
      <c r="E5" s="337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36"/>
      <c r="BK5" s="336"/>
      <c r="BL5" s="336"/>
      <c r="BM5" s="336"/>
      <c r="BN5" s="336"/>
      <c r="BO5" s="336"/>
      <c r="BP5" s="336"/>
      <c r="BQ5" s="336"/>
      <c r="BR5" s="336"/>
      <c r="BS5" s="336"/>
      <c r="BT5" s="336"/>
      <c r="BU5" s="336"/>
      <c r="BV5" s="336"/>
      <c r="BW5" s="336"/>
      <c r="BX5" s="336"/>
      <c r="BY5" s="336"/>
      <c r="BZ5" s="336"/>
      <c r="CA5" s="336"/>
      <c r="CB5" s="336"/>
      <c r="CC5" s="336"/>
      <c r="CD5" s="336"/>
      <c r="CE5" s="336"/>
      <c r="CF5" s="336"/>
      <c r="CG5" s="338"/>
      <c r="CH5" s="329"/>
      <c r="CI5" s="329"/>
      <c r="CJ5" s="329"/>
      <c r="CK5" s="329"/>
      <c r="CL5" s="329"/>
      <c r="CM5" s="329"/>
    </row>
    <row r="6" spans="1:94" ht="15.6" x14ac:dyDescent="0.3">
      <c r="A6" s="92" t="s">
        <v>44</v>
      </c>
      <c r="B6" s="92"/>
      <c r="C6" s="330"/>
      <c r="D6" s="329"/>
      <c r="E6" s="329"/>
      <c r="F6" s="339" t="s">
        <v>74</v>
      </c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29"/>
      <c r="X6" s="149" t="s">
        <v>51</v>
      </c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329"/>
      <c r="AK6" s="339" t="s">
        <v>74</v>
      </c>
      <c r="AL6" s="340"/>
      <c r="AM6" s="340"/>
      <c r="AN6" s="340"/>
      <c r="AO6" s="340"/>
      <c r="AP6" s="340"/>
      <c r="AQ6" s="340"/>
      <c r="AR6" s="340"/>
      <c r="AS6" s="340"/>
      <c r="AT6" s="329"/>
      <c r="AU6" s="341" t="s">
        <v>51</v>
      </c>
      <c r="AV6" s="342"/>
      <c r="AW6" s="342"/>
      <c r="AX6" s="342"/>
      <c r="AY6" s="329"/>
      <c r="AZ6" s="339" t="s">
        <v>74</v>
      </c>
      <c r="BA6" s="340"/>
      <c r="BB6" s="340"/>
      <c r="BC6" s="340"/>
      <c r="BD6" s="340"/>
      <c r="BE6" s="340"/>
      <c r="BF6" s="340"/>
      <c r="BG6" s="340"/>
      <c r="BH6" s="340"/>
      <c r="BI6" s="329"/>
      <c r="BJ6" s="341" t="s">
        <v>51</v>
      </c>
      <c r="BK6" s="341"/>
      <c r="BL6" s="343"/>
      <c r="BM6" s="343"/>
      <c r="BN6" s="343"/>
      <c r="BO6" s="343"/>
      <c r="BP6" s="343"/>
      <c r="BQ6" s="343"/>
      <c r="BR6" s="329"/>
      <c r="BS6" s="339" t="s">
        <v>74</v>
      </c>
      <c r="BT6" s="340"/>
      <c r="BU6" s="340"/>
      <c r="BV6" s="340"/>
      <c r="BW6" s="340"/>
      <c r="BX6" s="340"/>
      <c r="BY6" s="340"/>
      <c r="BZ6" s="340"/>
      <c r="CA6" s="340"/>
      <c r="CB6" s="329"/>
      <c r="CC6" s="341" t="s">
        <v>51</v>
      </c>
      <c r="CD6" s="342"/>
      <c r="CE6" s="342"/>
      <c r="CF6" s="342"/>
      <c r="CG6" s="338"/>
      <c r="CH6" s="329"/>
      <c r="CI6" s="329"/>
      <c r="CJ6" s="329"/>
      <c r="CK6" s="329"/>
      <c r="CL6" s="329"/>
      <c r="CM6" s="329"/>
    </row>
    <row r="7" spans="1:94" ht="15.6" x14ac:dyDescent="0.3">
      <c r="A7" s="92" t="s">
        <v>79</v>
      </c>
      <c r="B7" s="344">
        <v>4</v>
      </c>
      <c r="C7" s="329"/>
      <c r="D7" s="329"/>
      <c r="E7" s="329"/>
      <c r="F7" s="92" t="s">
        <v>47</v>
      </c>
      <c r="G7" s="329" t="str">
        <f>E1</f>
        <v>Nicole de Villiers</v>
      </c>
      <c r="H7" s="329"/>
      <c r="I7" s="329"/>
      <c r="J7" s="329"/>
      <c r="K7" s="329"/>
      <c r="L7" s="336"/>
      <c r="M7" s="336"/>
      <c r="N7" s="336"/>
      <c r="O7" s="336"/>
      <c r="P7" s="92"/>
      <c r="Q7" s="92"/>
      <c r="R7" s="92"/>
      <c r="S7" s="329"/>
      <c r="T7" s="329"/>
      <c r="U7" s="329"/>
      <c r="V7" s="329"/>
      <c r="W7" s="92"/>
      <c r="X7" s="92"/>
      <c r="Y7" s="329"/>
      <c r="Z7" s="329"/>
      <c r="AA7" s="329"/>
      <c r="AB7" s="336"/>
      <c r="AC7" s="92"/>
      <c r="AD7" s="92"/>
      <c r="AE7" s="92"/>
      <c r="AF7" s="329"/>
      <c r="AG7" s="329"/>
      <c r="AH7" s="329"/>
      <c r="AI7" s="329"/>
      <c r="AJ7" s="329"/>
      <c r="AK7" s="92" t="s">
        <v>46</v>
      </c>
      <c r="AL7" t="s">
        <v>290</v>
      </c>
      <c r="AM7" s="329"/>
      <c r="AN7" s="329"/>
      <c r="AO7" s="329"/>
      <c r="AP7" s="329"/>
      <c r="AQ7" s="329"/>
      <c r="AR7" s="329"/>
      <c r="AS7" s="329"/>
      <c r="AT7" s="329"/>
      <c r="AU7" s="345"/>
      <c r="AV7" s="333"/>
      <c r="AW7" s="333"/>
      <c r="AX7" s="333"/>
      <c r="AY7" s="329"/>
      <c r="AZ7" s="92" t="s">
        <v>48</v>
      </c>
      <c r="BA7" s="329" t="str">
        <f>E3</f>
        <v>Juan Manuel Cardaci</v>
      </c>
      <c r="BB7" s="329"/>
      <c r="BC7" s="329"/>
      <c r="BD7" s="329"/>
      <c r="BE7" s="329"/>
      <c r="BF7" s="329"/>
      <c r="BG7" s="329"/>
      <c r="BH7" s="329"/>
      <c r="BI7" s="329"/>
      <c r="BJ7" s="92"/>
      <c r="BK7" s="92"/>
      <c r="BL7" s="329"/>
      <c r="BM7" s="329"/>
      <c r="BN7" s="329"/>
      <c r="BO7" s="329"/>
      <c r="BP7" s="92"/>
      <c r="BQ7" s="92"/>
      <c r="BR7" s="329"/>
      <c r="BS7" s="92" t="s">
        <v>96</v>
      </c>
      <c r="BT7" s="329" t="str">
        <f>E4</f>
        <v>Abbie White</v>
      </c>
      <c r="BU7" s="329"/>
      <c r="BV7" s="329"/>
      <c r="BW7" s="329"/>
      <c r="BX7" s="329"/>
      <c r="BY7" s="329"/>
      <c r="BZ7" s="329"/>
      <c r="CA7" s="329"/>
      <c r="CB7" s="329"/>
      <c r="CC7" s="345"/>
      <c r="CD7" s="333"/>
      <c r="CE7" s="333"/>
      <c r="CF7" s="333"/>
      <c r="CG7" s="346"/>
      <c r="CH7" s="92" t="s">
        <v>12</v>
      </c>
      <c r="CI7" s="329"/>
      <c r="CJ7" s="329"/>
      <c r="CK7" s="329"/>
      <c r="CL7" s="329"/>
      <c r="CM7" s="329"/>
    </row>
    <row r="8" spans="1:94" ht="15.6" x14ac:dyDescent="0.3">
      <c r="A8" s="252"/>
      <c r="B8" s="336"/>
      <c r="C8" s="329"/>
      <c r="D8" s="329"/>
      <c r="E8" s="329"/>
      <c r="F8" s="92" t="s">
        <v>26</v>
      </c>
      <c r="G8" s="329"/>
      <c r="H8" s="329"/>
      <c r="I8" s="329"/>
      <c r="J8" s="329"/>
      <c r="K8" s="329"/>
      <c r="L8" s="336"/>
      <c r="M8" s="336"/>
      <c r="N8" s="336"/>
      <c r="O8" s="336"/>
      <c r="P8" s="329"/>
      <c r="Q8" s="329"/>
      <c r="R8" s="329"/>
      <c r="S8" s="329"/>
      <c r="T8" s="329"/>
      <c r="U8" s="329"/>
      <c r="V8" s="329"/>
      <c r="W8" s="329"/>
      <c r="X8" s="92" t="s">
        <v>26</v>
      </c>
      <c r="Y8" s="329"/>
      <c r="Z8" s="329"/>
      <c r="AA8" s="329"/>
      <c r="AB8" s="336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  <c r="AT8" s="329"/>
      <c r="AU8" s="336"/>
      <c r="AV8" s="333"/>
      <c r="AW8" s="333"/>
      <c r="AX8" s="333"/>
      <c r="AY8" s="329"/>
      <c r="AZ8" s="329"/>
      <c r="BA8" s="329"/>
      <c r="BB8" s="329"/>
      <c r="BC8" s="329"/>
      <c r="BD8" s="329"/>
      <c r="BE8" s="329"/>
      <c r="BF8" s="329"/>
      <c r="BG8" s="329"/>
      <c r="BH8" s="329"/>
      <c r="BI8" s="329"/>
      <c r="BJ8" s="329"/>
      <c r="BK8" s="329"/>
      <c r="BL8" s="329"/>
      <c r="BM8" s="329"/>
      <c r="BN8" s="329"/>
      <c r="BO8" s="329"/>
      <c r="BP8" s="329"/>
      <c r="BQ8" s="329"/>
      <c r="BR8" s="329"/>
      <c r="BS8" s="329"/>
      <c r="BT8" s="329"/>
      <c r="BU8" s="329"/>
      <c r="BV8" s="329"/>
      <c r="BW8" s="329"/>
      <c r="BX8" s="329"/>
      <c r="BY8" s="329"/>
      <c r="BZ8" s="329"/>
      <c r="CA8" s="329"/>
      <c r="CB8" s="329"/>
      <c r="CC8" s="336"/>
      <c r="CD8" s="333"/>
      <c r="CE8" s="333"/>
      <c r="CF8" s="333"/>
      <c r="CG8" s="346"/>
      <c r="CH8" s="329"/>
      <c r="CI8" s="329"/>
      <c r="CJ8" s="329"/>
      <c r="CK8" s="329"/>
      <c r="CL8" s="329"/>
      <c r="CM8" s="329"/>
    </row>
    <row r="9" spans="1:94" s="277" customFormat="1" ht="14.4" x14ac:dyDescent="0.3">
      <c r="A9" s="90"/>
      <c r="B9" s="90"/>
      <c r="C9" s="90"/>
      <c r="D9" s="90"/>
      <c r="E9" s="90"/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477" t="s">
        <v>132</v>
      </c>
      <c r="O9" s="478" t="s">
        <v>133</v>
      </c>
      <c r="P9" s="144"/>
      <c r="Q9" s="144"/>
      <c r="R9" s="144" t="s">
        <v>2</v>
      </c>
      <c r="T9" s="144"/>
      <c r="U9" s="144" t="s">
        <v>3</v>
      </c>
      <c r="V9" s="144" t="s">
        <v>80</v>
      </c>
      <c r="W9" s="108"/>
      <c r="X9" s="134" t="s">
        <v>1</v>
      </c>
      <c r="Y9" s="90"/>
      <c r="AA9" s="90"/>
      <c r="AB9" s="143" t="s">
        <v>1</v>
      </c>
      <c r="AC9" s="144"/>
      <c r="AD9" s="144"/>
      <c r="AE9" s="144" t="s">
        <v>2</v>
      </c>
      <c r="AG9" s="144"/>
      <c r="AH9" s="144" t="s">
        <v>3</v>
      </c>
      <c r="AI9" s="144" t="s">
        <v>80</v>
      </c>
      <c r="AJ9" s="108"/>
      <c r="AK9" s="90"/>
      <c r="AL9" s="90"/>
      <c r="AM9" s="90"/>
      <c r="AN9" s="90"/>
      <c r="AO9" s="90"/>
      <c r="AP9" s="90"/>
      <c r="AQ9" s="90"/>
      <c r="AR9" s="90"/>
      <c r="AS9" s="90"/>
      <c r="AT9" s="108"/>
      <c r="AU9" s="173"/>
      <c r="AV9" s="20"/>
      <c r="AW9" s="20" t="s">
        <v>10</v>
      </c>
      <c r="AX9" s="20" t="s">
        <v>13</v>
      </c>
      <c r="AY9" s="108"/>
      <c r="AZ9" s="90"/>
      <c r="BA9" s="90"/>
      <c r="BB9" s="90"/>
      <c r="BC9" s="90"/>
      <c r="BD9" s="90"/>
      <c r="BE9" s="90"/>
      <c r="BF9" s="90"/>
      <c r="BG9" s="90"/>
      <c r="BH9" s="90"/>
      <c r="BI9" s="108"/>
      <c r="BJ9" s="90" t="s">
        <v>14</v>
      </c>
      <c r="BK9" s="90"/>
      <c r="BL9" s="90"/>
      <c r="BM9" s="90"/>
      <c r="BN9" s="90"/>
      <c r="BO9" s="90"/>
      <c r="BP9" s="90"/>
      <c r="BQ9" s="108" t="s">
        <v>14</v>
      </c>
      <c r="BR9" s="108"/>
      <c r="BS9" s="90"/>
      <c r="BT9" s="90"/>
      <c r="BU9" s="90"/>
      <c r="BV9" s="90"/>
      <c r="BW9" s="90"/>
      <c r="BX9" s="90"/>
      <c r="BY9" s="90"/>
      <c r="BZ9" s="90"/>
      <c r="CA9" s="90"/>
      <c r="CB9" s="108"/>
      <c r="CC9" s="173"/>
      <c r="CD9" s="20"/>
      <c r="CE9" s="20" t="s">
        <v>10</v>
      </c>
      <c r="CF9" s="20" t="s">
        <v>13</v>
      </c>
      <c r="CG9" s="426"/>
      <c r="CH9" s="144" t="s">
        <v>50</v>
      </c>
      <c r="CI9" s="90"/>
      <c r="CJ9" s="144" t="s">
        <v>51</v>
      </c>
      <c r="CK9" s="424"/>
      <c r="CL9" s="176" t="s">
        <v>52</v>
      </c>
      <c r="CM9" s="147"/>
    </row>
    <row r="10" spans="1:94" s="277" customFormat="1" ht="14.4" x14ac:dyDescent="0.3">
      <c r="A10" s="136" t="s">
        <v>24</v>
      </c>
      <c r="B10" s="136" t="s">
        <v>25</v>
      </c>
      <c r="C10" s="136" t="s">
        <v>26</v>
      </c>
      <c r="D10" s="136" t="s">
        <v>27</v>
      </c>
      <c r="E10" s="136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477"/>
      <c r="O10" s="477"/>
      <c r="P10" s="130" t="s">
        <v>2</v>
      </c>
      <c r="Q10" s="130" t="s">
        <v>87</v>
      </c>
      <c r="R10" s="145" t="s">
        <v>34</v>
      </c>
      <c r="S10" s="367" t="s">
        <v>3</v>
      </c>
      <c r="T10" s="130" t="s">
        <v>87</v>
      </c>
      <c r="U10" s="145" t="s">
        <v>34</v>
      </c>
      <c r="V10" s="145" t="s">
        <v>34</v>
      </c>
      <c r="W10" s="151"/>
      <c r="X10" s="136" t="s">
        <v>81</v>
      </c>
      <c r="Y10" s="136" t="s">
        <v>82</v>
      </c>
      <c r="Z10" s="136" t="s">
        <v>84</v>
      </c>
      <c r="AA10" s="136" t="s">
        <v>85</v>
      </c>
      <c r="AB10" s="145" t="s">
        <v>34</v>
      </c>
      <c r="AC10" s="130" t="s">
        <v>2</v>
      </c>
      <c r="AD10" s="130" t="s">
        <v>87</v>
      </c>
      <c r="AE10" s="145" t="s">
        <v>34</v>
      </c>
      <c r="AF10" s="367" t="s">
        <v>3</v>
      </c>
      <c r="AG10" s="130" t="s">
        <v>87</v>
      </c>
      <c r="AH10" s="145" t="s">
        <v>34</v>
      </c>
      <c r="AI10" s="145" t="s">
        <v>34</v>
      </c>
      <c r="AJ10" s="151"/>
      <c r="AK10" s="110" t="s">
        <v>29</v>
      </c>
      <c r="AL10" s="110" t="s">
        <v>30</v>
      </c>
      <c r="AM10" s="110" t="s">
        <v>42</v>
      </c>
      <c r="AN10" s="110" t="s">
        <v>39</v>
      </c>
      <c r="AO10" s="110" t="s">
        <v>93</v>
      </c>
      <c r="AP10" s="110" t="s">
        <v>43</v>
      </c>
      <c r="AQ10" s="110" t="s">
        <v>94</v>
      </c>
      <c r="AR10" s="110" t="s">
        <v>38</v>
      </c>
      <c r="AS10" s="110" t="s">
        <v>37</v>
      </c>
      <c r="AT10" s="151"/>
      <c r="AU10" s="395" t="s">
        <v>36</v>
      </c>
      <c r="AV10" s="395" t="s">
        <v>13</v>
      </c>
      <c r="AW10" s="395" t="s">
        <v>9</v>
      </c>
      <c r="AX10" s="395" t="s">
        <v>15</v>
      </c>
      <c r="AY10" s="151"/>
      <c r="AZ10" s="110" t="s">
        <v>29</v>
      </c>
      <c r="BA10" s="110" t="s">
        <v>30</v>
      </c>
      <c r="BB10" s="110" t="s">
        <v>42</v>
      </c>
      <c r="BC10" s="110" t="s">
        <v>39</v>
      </c>
      <c r="BD10" s="110" t="s">
        <v>93</v>
      </c>
      <c r="BE10" s="110" t="s">
        <v>43</v>
      </c>
      <c r="BF10" s="110" t="s">
        <v>94</v>
      </c>
      <c r="BG10" s="110" t="s">
        <v>38</v>
      </c>
      <c r="BH10" s="110" t="s">
        <v>37</v>
      </c>
      <c r="BI10" s="151"/>
      <c r="BJ10" s="130" t="s">
        <v>101</v>
      </c>
      <c r="BK10" s="130" t="s">
        <v>4</v>
      </c>
      <c r="BL10" s="130" t="s">
        <v>5</v>
      </c>
      <c r="BM10" s="130" t="s">
        <v>6</v>
      </c>
      <c r="BN10" s="130" t="s">
        <v>7</v>
      </c>
      <c r="BO10" s="130" t="s">
        <v>33</v>
      </c>
      <c r="BP10" s="110" t="s">
        <v>21</v>
      </c>
      <c r="BQ10" s="110" t="s">
        <v>15</v>
      </c>
      <c r="BR10" s="151"/>
      <c r="BS10" s="110" t="s">
        <v>29</v>
      </c>
      <c r="BT10" s="110" t="s">
        <v>30</v>
      </c>
      <c r="BU10" s="110" t="s">
        <v>42</v>
      </c>
      <c r="BV10" s="110" t="s">
        <v>39</v>
      </c>
      <c r="BW10" s="110" t="s">
        <v>93</v>
      </c>
      <c r="BX10" s="110" t="s">
        <v>43</v>
      </c>
      <c r="BY10" s="110" t="s">
        <v>94</v>
      </c>
      <c r="BZ10" s="110" t="s">
        <v>38</v>
      </c>
      <c r="CA10" s="110" t="s">
        <v>37</v>
      </c>
      <c r="CB10" s="151"/>
      <c r="CC10" s="395" t="s">
        <v>36</v>
      </c>
      <c r="CD10" s="395" t="s">
        <v>13</v>
      </c>
      <c r="CE10" s="395" t="s">
        <v>9</v>
      </c>
      <c r="CF10" s="395" t="s">
        <v>15</v>
      </c>
      <c r="CG10" s="419"/>
      <c r="CH10" s="171" t="s">
        <v>32</v>
      </c>
      <c r="CI10" s="110"/>
      <c r="CJ10" s="171" t="s">
        <v>32</v>
      </c>
      <c r="CK10" s="420"/>
      <c r="CL10" s="145" t="s">
        <v>32</v>
      </c>
      <c r="CM10" s="145" t="s">
        <v>35</v>
      </c>
    </row>
    <row r="11" spans="1:94" s="277" customFormat="1" ht="14.4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1"/>
      <c r="X11" s="38"/>
      <c r="Y11" s="38"/>
      <c r="Z11" s="38"/>
      <c r="AA11" s="38"/>
      <c r="AB11" s="147"/>
      <c r="AC11" s="147"/>
      <c r="AD11" s="147"/>
      <c r="AE11" s="147"/>
      <c r="AF11" s="147"/>
      <c r="AG11" s="147"/>
      <c r="AH11" s="147"/>
      <c r="AI11" s="147"/>
      <c r="AJ11" s="151"/>
      <c r="AK11" s="108"/>
      <c r="AL11" s="108"/>
      <c r="AM11" s="108"/>
      <c r="AN11" s="108"/>
      <c r="AO11" s="108"/>
      <c r="AP11" s="108"/>
      <c r="AQ11" s="108"/>
      <c r="AR11" s="108"/>
      <c r="AS11" s="108"/>
      <c r="AT11" s="151"/>
      <c r="AU11" s="399"/>
      <c r="AV11" s="399"/>
      <c r="AW11" s="399"/>
      <c r="AX11" s="399"/>
      <c r="AY11" s="151"/>
      <c r="AZ11" s="108"/>
      <c r="BA11" s="108"/>
      <c r="BB11" s="108"/>
      <c r="BC11" s="108"/>
      <c r="BD11" s="108"/>
      <c r="BE11" s="108"/>
      <c r="BF11" s="108"/>
      <c r="BG11" s="108"/>
      <c r="BH11" s="108"/>
      <c r="BI11" s="151"/>
      <c r="BJ11" s="147"/>
      <c r="BK11" s="147"/>
      <c r="BL11" s="147"/>
      <c r="BM11" s="147"/>
      <c r="BN11" s="147"/>
      <c r="BO11" s="147"/>
      <c r="BP11" s="108"/>
      <c r="BQ11" s="108"/>
      <c r="BR11" s="151"/>
      <c r="BS11" s="108"/>
      <c r="BT11" s="108"/>
      <c r="BU11" s="108"/>
      <c r="BV11" s="108"/>
      <c r="BW11" s="108"/>
      <c r="BX11" s="108"/>
      <c r="BY11" s="108"/>
      <c r="BZ11" s="108"/>
      <c r="CA11" s="108"/>
      <c r="CB11" s="151"/>
      <c r="CC11" s="399"/>
      <c r="CD11" s="399"/>
      <c r="CE11" s="399"/>
      <c r="CF11" s="399"/>
      <c r="CG11" s="419"/>
      <c r="CH11" s="144"/>
      <c r="CI11" s="108"/>
      <c r="CJ11" s="144"/>
      <c r="CK11" s="421"/>
      <c r="CL11" s="176"/>
      <c r="CM11" s="176"/>
      <c r="CP11" s="422"/>
    </row>
    <row r="12" spans="1:94" s="277" customFormat="1" ht="14.4" x14ac:dyDescent="0.3">
      <c r="A12" s="108">
        <v>48</v>
      </c>
      <c r="B12" s="277" t="s">
        <v>126</v>
      </c>
      <c r="C12" s="277" t="s">
        <v>180</v>
      </c>
      <c r="D12" s="277" t="s">
        <v>181</v>
      </c>
      <c r="E12" s="277" t="s">
        <v>169</v>
      </c>
      <c r="F12" s="131">
        <v>5.6</v>
      </c>
      <c r="G12" s="131">
        <v>6</v>
      </c>
      <c r="H12" s="131">
        <v>5.8</v>
      </c>
      <c r="I12" s="131">
        <v>5.5</v>
      </c>
      <c r="J12" s="131">
        <v>6</v>
      </c>
      <c r="K12" s="131">
        <v>5.8</v>
      </c>
      <c r="L12" s="148">
        <f t="shared" ref="L12:L18" si="0">SUM(F12:K12)/6</f>
        <v>5.7833333333333323</v>
      </c>
      <c r="M12" s="131">
        <v>6.5</v>
      </c>
      <c r="N12" s="131">
        <v>6</v>
      </c>
      <c r="O12" s="131">
        <v>6.5</v>
      </c>
      <c r="P12" s="148">
        <f t="shared" ref="P12:P18" si="1">((M12*0.5)+(N12*0.25)+(O12*0.25))</f>
        <v>6.375</v>
      </c>
      <c r="Q12" s="131"/>
      <c r="R12" s="148">
        <f t="shared" ref="R12:R18" si="2">P12-Q12</f>
        <v>6.375</v>
      </c>
      <c r="S12" s="131">
        <v>7.2</v>
      </c>
      <c r="T12" s="131"/>
      <c r="U12" s="148">
        <f t="shared" ref="U12:U18" si="3">S12-T12</f>
        <v>7.2</v>
      </c>
      <c r="V12" s="20">
        <f t="shared" ref="V12:V18" si="4">SUM((L12*0.6),(R12*0.25),(U12*0.15))</f>
        <v>6.1437499999999989</v>
      </c>
      <c r="W12" s="40"/>
      <c r="X12" s="131">
        <v>6.5</v>
      </c>
      <c r="Y12" s="131">
        <v>7</v>
      </c>
      <c r="Z12" s="131">
        <v>7</v>
      </c>
      <c r="AA12" s="131">
        <v>7</v>
      </c>
      <c r="AB12" s="148">
        <f t="shared" ref="AB12:AB18" si="5">(X12+Y12+Z12+AA12)/4</f>
        <v>6.875</v>
      </c>
      <c r="AC12" s="131">
        <v>6.3</v>
      </c>
      <c r="AD12" s="131"/>
      <c r="AE12" s="148">
        <f t="shared" ref="AE12:AE18" si="6">AC12-AD12</f>
        <v>6.3</v>
      </c>
      <c r="AF12" s="131">
        <v>7</v>
      </c>
      <c r="AG12" s="131"/>
      <c r="AH12" s="148">
        <f t="shared" ref="AH12:AH18" si="7">AF12-AG12</f>
        <v>7</v>
      </c>
      <c r="AI12" s="20">
        <f t="shared" ref="AI12:AI18" si="8">((AB12*0.4)+(AE12*0.4)+(AH12*0.2))</f>
        <v>6.67</v>
      </c>
      <c r="AJ12" s="40"/>
      <c r="AK12" s="152">
        <v>4</v>
      </c>
      <c r="AL12" s="152">
        <v>5.2</v>
      </c>
      <c r="AM12" s="152">
        <v>5.5</v>
      </c>
      <c r="AN12" s="152">
        <v>3.5</v>
      </c>
      <c r="AO12" s="152">
        <v>5.5</v>
      </c>
      <c r="AP12" s="152">
        <v>4.5</v>
      </c>
      <c r="AQ12" s="152">
        <v>4</v>
      </c>
      <c r="AR12" s="21">
        <f t="shared" ref="AR12:AR18" si="9">SUM(AK12:AQ12)</f>
        <v>32.200000000000003</v>
      </c>
      <c r="AS12" s="20">
        <f t="shared" ref="AS12:AS18" si="10">AR12/7</f>
        <v>4.6000000000000005</v>
      </c>
      <c r="AT12" s="40"/>
      <c r="AU12" s="403">
        <v>7.1</v>
      </c>
      <c r="AV12" s="20">
        <f t="shared" ref="AV12:AV18" si="11">AU12</f>
        <v>7.1</v>
      </c>
      <c r="AW12" s="404"/>
      <c r="AX12" s="20">
        <f t="shared" ref="AX12:AX18" si="12">SUM(AV12-AW12)</f>
        <v>7.1</v>
      </c>
      <c r="AY12" s="40"/>
      <c r="AZ12" s="152">
        <v>3.8</v>
      </c>
      <c r="BA12" s="152">
        <v>6.2</v>
      </c>
      <c r="BB12" s="152">
        <v>6.9</v>
      </c>
      <c r="BC12" s="152">
        <v>4.5</v>
      </c>
      <c r="BD12" s="152">
        <v>6.5</v>
      </c>
      <c r="BE12" s="152">
        <v>4.2</v>
      </c>
      <c r="BF12" s="152">
        <v>5.7</v>
      </c>
      <c r="BG12" s="21">
        <f t="shared" ref="BG12:BG18" si="13">SUM(AZ12:BF12)</f>
        <v>37.800000000000004</v>
      </c>
      <c r="BH12" s="20">
        <f t="shared" ref="BH12:BH18" si="14">BG12/7</f>
        <v>5.4</v>
      </c>
      <c r="BI12" s="40"/>
      <c r="BJ12" s="152">
        <v>6.8</v>
      </c>
      <c r="BK12" s="152">
        <v>9.5</v>
      </c>
      <c r="BL12" s="152">
        <v>9</v>
      </c>
      <c r="BM12" s="152">
        <v>7</v>
      </c>
      <c r="BN12" s="152">
        <v>4.8</v>
      </c>
      <c r="BO12" s="20">
        <f t="shared" ref="BO12:BO18" si="15">SUM((BJ12*0.2),(BK12*0.25),(BL12*0.2),(BM12*0.2),(BN12*0.15))</f>
        <v>7.6550000000000002</v>
      </c>
      <c r="BP12" s="157"/>
      <c r="BQ12" s="20">
        <f t="shared" ref="BQ12:BQ18" si="16">BO12-BP12</f>
        <v>7.6550000000000002</v>
      </c>
      <c r="BR12" s="40"/>
      <c r="BS12" s="152">
        <v>5</v>
      </c>
      <c r="BT12" s="152">
        <v>6.5</v>
      </c>
      <c r="BU12" s="152">
        <v>6.5</v>
      </c>
      <c r="BV12" s="152">
        <v>5</v>
      </c>
      <c r="BW12" s="152">
        <v>6</v>
      </c>
      <c r="BX12" s="152">
        <v>5.8</v>
      </c>
      <c r="BY12" s="152">
        <v>5.5</v>
      </c>
      <c r="BZ12" s="21">
        <f t="shared" ref="BZ12:BZ18" si="17">SUM(BS12:BY12)</f>
        <v>40.299999999999997</v>
      </c>
      <c r="CA12" s="20">
        <f t="shared" ref="CA12:CA18" si="18">BZ12/7</f>
        <v>5.7571428571428571</v>
      </c>
      <c r="CB12" s="40"/>
      <c r="CC12" s="403">
        <v>7.27</v>
      </c>
      <c r="CD12" s="20">
        <f t="shared" ref="CD12:CD18" si="19">CC12</f>
        <v>7.27</v>
      </c>
      <c r="CE12" s="404"/>
      <c r="CF12" s="20">
        <f t="shared" ref="CF12:CF18" si="20">SUM(CD12-CE12)</f>
        <v>7.27</v>
      </c>
      <c r="CG12" s="423"/>
      <c r="CH12" s="20">
        <f t="shared" ref="CH12:CH18" si="21">SUM((V12*0.25)+(AS12*0.25)+(BH12*0.25)+(CA12*0.25))</f>
        <v>5.4752232142857133</v>
      </c>
      <c r="CI12" s="90"/>
      <c r="CJ12" s="20">
        <f t="shared" ref="CJ12:CJ18" si="22">SUM((AI12*0.25)+(AX12*0.25)+(BQ12*0.25)+(CF12*0.25))</f>
        <v>7.1737500000000001</v>
      </c>
      <c r="CK12" s="424"/>
      <c r="CL12" s="425">
        <f t="shared" ref="CL12:CL18" si="23">AVERAGE(CH12:CJ12)</f>
        <v>6.3244866071428572</v>
      </c>
      <c r="CM12" s="393">
        <v>1</v>
      </c>
    </row>
    <row r="13" spans="1:94" s="277" customFormat="1" ht="14.4" x14ac:dyDescent="0.3">
      <c r="A13" s="108">
        <v>34</v>
      </c>
      <c r="B13" s="277" t="s">
        <v>198</v>
      </c>
      <c r="C13" s="277" t="s">
        <v>199</v>
      </c>
      <c r="D13" s="277" t="s">
        <v>184</v>
      </c>
      <c r="E13" s="277" t="s">
        <v>185</v>
      </c>
      <c r="F13" s="131">
        <v>6.2</v>
      </c>
      <c r="G13" s="131">
        <v>6.4</v>
      </c>
      <c r="H13" s="131">
        <v>6</v>
      </c>
      <c r="I13" s="131">
        <v>6</v>
      </c>
      <c r="J13" s="131">
        <v>6</v>
      </c>
      <c r="K13" s="131">
        <v>6</v>
      </c>
      <c r="L13" s="148">
        <f t="shared" si="0"/>
        <v>6.1000000000000005</v>
      </c>
      <c r="M13" s="131">
        <v>6.5</v>
      </c>
      <c r="N13" s="131">
        <v>6.5</v>
      </c>
      <c r="O13" s="131">
        <v>6.2</v>
      </c>
      <c r="P13" s="148">
        <f t="shared" si="1"/>
        <v>6.4249999999999998</v>
      </c>
      <c r="Q13" s="131"/>
      <c r="R13" s="148">
        <f t="shared" si="2"/>
        <v>6.4249999999999998</v>
      </c>
      <c r="S13" s="131">
        <v>7.2</v>
      </c>
      <c r="T13" s="131">
        <v>0.2</v>
      </c>
      <c r="U13" s="148">
        <f t="shared" si="3"/>
        <v>7</v>
      </c>
      <c r="V13" s="20">
        <f t="shared" si="4"/>
        <v>6.3162500000000001</v>
      </c>
      <c r="W13" s="40"/>
      <c r="X13" s="131">
        <v>7</v>
      </c>
      <c r="Y13" s="131">
        <v>7</v>
      </c>
      <c r="Z13" s="131">
        <v>7</v>
      </c>
      <c r="AA13" s="131">
        <v>6.8</v>
      </c>
      <c r="AB13" s="148">
        <f t="shared" si="5"/>
        <v>6.95</v>
      </c>
      <c r="AC13" s="131">
        <v>6.95</v>
      </c>
      <c r="AD13" s="131"/>
      <c r="AE13" s="148">
        <f t="shared" si="6"/>
        <v>6.95</v>
      </c>
      <c r="AF13" s="131">
        <v>7.5</v>
      </c>
      <c r="AG13" s="131"/>
      <c r="AH13" s="148">
        <f t="shared" si="7"/>
        <v>7.5</v>
      </c>
      <c r="AI13" s="20">
        <f t="shared" si="8"/>
        <v>7.0600000000000005</v>
      </c>
      <c r="AJ13" s="40"/>
      <c r="AK13" s="152">
        <v>4.5</v>
      </c>
      <c r="AL13" s="152">
        <v>5.5</v>
      </c>
      <c r="AM13" s="152">
        <v>4.2</v>
      </c>
      <c r="AN13" s="152">
        <v>6</v>
      </c>
      <c r="AO13" s="152">
        <v>5.5</v>
      </c>
      <c r="AP13" s="152">
        <v>5.6</v>
      </c>
      <c r="AQ13" s="152">
        <v>6.4</v>
      </c>
      <c r="AR13" s="21">
        <f t="shared" si="9"/>
        <v>37.699999999999996</v>
      </c>
      <c r="AS13" s="20">
        <f t="shared" si="10"/>
        <v>5.3857142857142852</v>
      </c>
      <c r="AT13" s="40"/>
      <c r="AU13" s="403">
        <v>7.25</v>
      </c>
      <c r="AV13" s="20">
        <f t="shared" si="11"/>
        <v>7.25</v>
      </c>
      <c r="AW13" s="404"/>
      <c r="AX13" s="20">
        <f t="shared" si="12"/>
        <v>7.25</v>
      </c>
      <c r="AY13" s="40"/>
      <c r="AZ13" s="152">
        <v>4.2</v>
      </c>
      <c r="BA13" s="152">
        <v>5.8</v>
      </c>
      <c r="BB13" s="152">
        <v>4.8</v>
      </c>
      <c r="BC13" s="152">
        <v>7.5</v>
      </c>
      <c r="BD13" s="152">
        <v>4.8</v>
      </c>
      <c r="BE13" s="152">
        <v>4.9000000000000004</v>
      </c>
      <c r="BF13" s="152">
        <v>4.9000000000000004</v>
      </c>
      <c r="BG13" s="21">
        <f t="shared" si="13"/>
        <v>36.9</v>
      </c>
      <c r="BH13" s="20">
        <f t="shared" si="14"/>
        <v>5.2714285714285714</v>
      </c>
      <c r="BI13" s="40"/>
      <c r="BJ13" s="152">
        <v>5</v>
      </c>
      <c r="BK13" s="152">
        <v>7.8</v>
      </c>
      <c r="BL13" s="152">
        <v>7.8</v>
      </c>
      <c r="BM13" s="152">
        <v>5.2</v>
      </c>
      <c r="BN13" s="152">
        <v>4.5</v>
      </c>
      <c r="BO13" s="20">
        <f t="shared" si="15"/>
        <v>6.2249999999999996</v>
      </c>
      <c r="BP13" s="157"/>
      <c r="BQ13" s="20">
        <f t="shared" si="16"/>
        <v>6.2249999999999996</v>
      </c>
      <c r="BR13" s="40"/>
      <c r="BS13" s="152">
        <v>6.5</v>
      </c>
      <c r="BT13" s="152">
        <v>7</v>
      </c>
      <c r="BU13" s="152">
        <v>5.5</v>
      </c>
      <c r="BV13" s="152">
        <v>6.3</v>
      </c>
      <c r="BW13" s="152">
        <v>5.8</v>
      </c>
      <c r="BX13" s="152">
        <v>6</v>
      </c>
      <c r="BY13" s="152">
        <v>5.8</v>
      </c>
      <c r="BZ13" s="21">
        <f t="shared" si="17"/>
        <v>42.9</v>
      </c>
      <c r="CA13" s="20">
        <f t="shared" si="18"/>
        <v>6.1285714285714281</v>
      </c>
      <c r="CB13" s="40"/>
      <c r="CC13" s="403">
        <v>6.5</v>
      </c>
      <c r="CD13" s="20">
        <f t="shared" si="19"/>
        <v>6.5</v>
      </c>
      <c r="CE13" s="404"/>
      <c r="CF13" s="20">
        <f t="shared" si="20"/>
        <v>6.5</v>
      </c>
      <c r="CG13" s="423"/>
      <c r="CH13" s="20">
        <f t="shared" si="21"/>
        <v>5.7754910714285721</v>
      </c>
      <c r="CI13" s="90"/>
      <c r="CJ13" s="20">
        <f t="shared" si="22"/>
        <v>6.75875</v>
      </c>
      <c r="CK13" s="424"/>
      <c r="CL13" s="425">
        <f t="shared" si="23"/>
        <v>6.2671205357142856</v>
      </c>
      <c r="CM13" s="393">
        <v>2</v>
      </c>
    </row>
    <row r="14" spans="1:94" s="277" customFormat="1" ht="14.4" x14ac:dyDescent="0.3">
      <c r="A14" s="108">
        <v>75</v>
      </c>
      <c r="B14" s="277" t="s">
        <v>120</v>
      </c>
      <c r="C14" s="277" t="s">
        <v>173</v>
      </c>
      <c r="D14" s="277" t="s">
        <v>174</v>
      </c>
      <c r="E14" s="277" t="s">
        <v>116</v>
      </c>
      <c r="F14" s="131">
        <v>6</v>
      </c>
      <c r="G14" s="131">
        <v>6.5</v>
      </c>
      <c r="H14" s="131">
        <v>6.4</v>
      </c>
      <c r="I14" s="131">
        <v>6</v>
      </c>
      <c r="J14" s="131">
        <v>6.5</v>
      </c>
      <c r="K14" s="131">
        <v>6.2</v>
      </c>
      <c r="L14" s="148">
        <f t="shared" si="0"/>
        <v>6.2666666666666666</v>
      </c>
      <c r="M14" s="131">
        <v>6.5</v>
      </c>
      <c r="N14" s="131">
        <v>6</v>
      </c>
      <c r="O14" s="131">
        <v>6.2</v>
      </c>
      <c r="P14" s="148">
        <f t="shared" si="1"/>
        <v>6.3</v>
      </c>
      <c r="Q14" s="131"/>
      <c r="R14" s="148">
        <f t="shared" si="2"/>
        <v>6.3</v>
      </c>
      <c r="S14" s="131">
        <v>6.5</v>
      </c>
      <c r="T14" s="131"/>
      <c r="U14" s="148">
        <f t="shared" si="3"/>
        <v>6.5</v>
      </c>
      <c r="V14" s="20">
        <f t="shared" si="4"/>
        <v>6.31</v>
      </c>
      <c r="W14" s="40"/>
      <c r="X14" s="131">
        <v>6.5</v>
      </c>
      <c r="Y14" s="131">
        <v>7</v>
      </c>
      <c r="Z14" s="131">
        <v>6.5</v>
      </c>
      <c r="AA14" s="131">
        <v>6</v>
      </c>
      <c r="AB14" s="148">
        <f t="shared" si="5"/>
        <v>6.5</v>
      </c>
      <c r="AC14" s="131">
        <v>6.3</v>
      </c>
      <c r="AD14" s="131"/>
      <c r="AE14" s="148">
        <f t="shared" si="6"/>
        <v>6.3</v>
      </c>
      <c r="AF14" s="131">
        <v>6.5</v>
      </c>
      <c r="AG14" s="131"/>
      <c r="AH14" s="148">
        <f t="shared" si="7"/>
        <v>6.5</v>
      </c>
      <c r="AI14" s="20">
        <f t="shared" si="8"/>
        <v>6.42</v>
      </c>
      <c r="AJ14" s="40"/>
      <c r="AK14" s="152">
        <v>4</v>
      </c>
      <c r="AL14" s="152">
        <v>5.5</v>
      </c>
      <c r="AM14" s="152">
        <v>4.5</v>
      </c>
      <c r="AN14" s="152">
        <v>6</v>
      </c>
      <c r="AO14" s="152">
        <v>4.8</v>
      </c>
      <c r="AP14" s="152">
        <v>5.5</v>
      </c>
      <c r="AQ14" s="152">
        <v>5.5</v>
      </c>
      <c r="AR14" s="21">
        <f t="shared" si="9"/>
        <v>35.799999999999997</v>
      </c>
      <c r="AS14" s="20">
        <f t="shared" si="10"/>
        <v>5.1142857142857139</v>
      </c>
      <c r="AT14" s="40"/>
      <c r="AU14" s="403">
        <v>7.4</v>
      </c>
      <c r="AV14" s="20">
        <f t="shared" si="11"/>
        <v>7.4</v>
      </c>
      <c r="AW14" s="404"/>
      <c r="AX14" s="20">
        <f t="shared" si="12"/>
        <v>7.4</v>
      </c>
      <c r="AY14" s="40"/>
      <c r="AZ14" s="152">
        <v>3.6</v>
      </c>
      <c r="BA14" s="152">
        <v>6.4</v>
      </c>
      <c r="BB14" s="152">
        <v>6.4</v>
      </c>
      <c r="BC14" s="152">
        <v>6.9</v>
      </c>
      <c r="BD14" s="152">
        <v>3.8</v>
      </c>
      <c r="BE14" s="152">
        <v>4.9000000000000004</v>
      </c>
      <c r="BF14" s="152">
        <v>5.6</v>
      </c>
      <c r="BG14" s="21">
        <f t="shared" si="13"/>
        <v>37.6</v>
      </c>
      <c r="BH14" s="20">
        <f t="shared" si="14"/>
        <v>5.3714285714285719</v>
      </c>
      <c r="BI14" s="40"/>
      <c r="BJ14" s="152">
        <v>6.2</v>
      </c>
      <c r="BK14" s="152">
        <v>8</v>
      </c>
      <c r="BL14" s="152">
        <v>7.9</v>
      </c>
      <c r="BM14" s="152">
        <v>6.9</v>
      </c>
      <c r="BN14" s="152">
        <v>5.2</v>
      </c>
      <c r="BO14" s="20">
        <f t="shared" si="15"/>
        <v>6.98</v>
      </c>
      <c r="BP14" s="157"/>
      <c r="BQ14" s="20">
        <f t="shared" si="16"/>
        <v>6.98</v>
      </c>
      <c r="BR14" s="40"/>
      <c r="BS14" s="152">
        <v>6.3</v>
      </c>
      <c r="BT14" s="152">
        <v>6.5</v>
      </c>
      <c r="BU14" s="152">
        <v>5.3</v>
      </c>
      <c r="BV14" s="152">
        <v>6</v>
      </c>
      <c r="BW14" s="152">
        <v>6</v>
      </c>
      <c r="BX14" s="152">
        <v>5.5</v>
      </c>
      <c r="BY14" s="152">
        <v>4.8</v>
      </c>
      <c r="BZ14" s="21">
        <f t="shared" si="17"/>
        <v>40.4</v>
      </c>
      <c r="CA14" s="20">
        <f t="shared" si="18"/>
        <v>5.7714285714285714</v>
      </c>
      <c r="CB14" s="40"/>
      <c r="CC14" s="403">
        <v>6.7</v>
      </c>
      <c r="CD14" s="20">
        <f t="shared" si="19"/>
        <v>6.7</v>
      </c>
      <c r="CE14" s="404"/>
      <c r="CF14" s="20">
        <f t="shared" si="20"/>
        <v>6.7</v>
      </c>
      <c r="CG14" s="423"/>
      <c r="CH14" s="20">
        <f t="shared" si="21"/>
        <v>5.6417857142857137</v>
      </c>
      <c r="CI14" s="90"/>
      <c r="CJ14" s="20">
        <f t="shared" si="22"/>
        <v>6.875</v>
      </c>
      <c r="CK14" s="424"/>
      <c r="CL14" s="425">
        <f t="shared" si="23"/>
        <v>6.2583928571428569</v>
      </c>
      <c r="CM14" s="393">
        <v>3</v>
      </c>
    </row>
    <row r="15" spans="1:94" s="277" customFormat="1" ht="14.4" x14ac:dyDescent="0.3">
      <c r="A15" s="108">
        <v>79</v>
      </c>
      <c r="B15" s="277" t="s">
        <v>200</v>
      </c>
      <c r="C15" s="277" t="s">
        <v>173</v>
      </c>
      <c r="D15" s="277" t="s">
        <v>174</v>
      </c>
      <c r="E15" s="277" t="s">
        <v>193</v>
      </c>
      <c r="F15" s="131">
        <v>6</v>
      </c>
      <c r="G15" s="131">
        <v>6.5</v>
      </c>
      <c r="H15" s="131">
        <v>6.4</v>
      </c>
      <c r="I15" s="131">
        <v>6</v>
      </c>
      <c r="J15" s="131">
        <v>6.5</v>
      </c>
      <c r="K15" s="131">
        <v>6.2</v>
      </c>
      <c r="L15" s="148">
        <f t="shared" si="0"/>
        <v>6.2666666666666666</v>
      </c>
      <c r="M15" s="131">
        <v>6.5</v>
      </c>
      <c r="N15" s="131">
        <v>6</v>
      </c>
      <c r="O15" s="131">
        <v>6.2</v>
      </c>
      <c r="P15" s="148">
        <f t="shared" si="1"/>
        <v>6.3</v>
      </c>
      <c r="Q15" s="131"/>
      <c r="R15" s="148">
        <f t="shared" si="2"/>
        <v>6.3</v>
      </c>
      <c r="S15" s="131">
        <v>6.5</v>
      </c>
      <c r="T15" s="131"/>
      <c r="U15" s="148">
        <f t="shared" si="3"/>
        <v>6.5</v>
      </c>
      <c r="V15" s="20">
        <f t="shared" si="4"/>
        <v>6.31</v>
      </c>
      <c r="W15" s="40"/>
      <c r="X15" s="131">
        <v>6</v>
      </c>
      <c r="Y15" s="131">
        <v>6.8</v>
      </c>
      <c r="Z15" s="131">
        <v>6</v>
      </c>
      <c r="AA15" s="131">
        <v>6</v>
      </c>
      <c r="AB15" s="148">
        <f t="shared" si="5"/>
        <v>6.2</v>
      </c>
      <c r="AC15" s="131">
        <v>6.3</v>
      </c>
      <c r="AD15" s="131"/>
      <c r="AE15" s="148">
        <f t="shared" si="6"/>
        <v>6.3</v>
      </c>
      <c r="AF15" s="131">
        <v>6.5</v>
      </c>
      <c r="AG15" s="131"/>
      <c r="AH15" s="148">
        <f t="shared" si="7"/>
        <v>6.5</v>
      </c>
      <c r="AI15" s="20">
        <f t="shared" si="8"/>
        <v>6.3</v>
      </c>
      <c r="AJ15" s="40"/>
      <c r="AK15" s="152">
        <v>4</v>
      </c>
      <c r="AL15" s="152">
        <v>5.5</v>
      </c>
      <c r="AM15" s="152">
        <v>4.2</v>
      </c>
      <c r="AN15" s="152">
        <v>4.5</v>
      </c>
      <c r="AO15" s="152">
        <v>5.8</v>
      </c>
      <c r="AP15" s="152">
        <v>5.5</v>
      </c>
      <c r="AQ15" s="152">
        <v>5</v>
      </c>
      <c r="AR15" s="21">
        <f t="shared" si="9"/>
        <v>34.5</v>
      </c>
      <c r="AS15" s="20">
        <f t="shared" si="10"/>
        <v>4.9285714285714288</v>
      </c>
      <c r="AT15" s="40"/>
      <c r="AU15" s="403">
        <v>7</v>
      </c>
      <c r="AV15" s="20">
        <f t="shared" si="11"/>
        <v>7</v>
      </c>
      <c r="AW15" s="404"/>
      <c r="AX15" s="20">
        <f t="shared" si="12"/>
        <v>7</v>
      </c>
      <c r="AY15" s="40"/>
      <c r="AZ15" s="152">
        <v>3.8</v>
      </c>
      <c r="BA15" s="152">
        <v>6.2</v>
      </c>
      <c r="BB15" s="152">
        <v>4.4000000000000004</v>
      </c>
      <c r="BC15" s="152">
        <v>5.5</v>
      </c>
      <c r="BD15" s="152">
        <v>6.6</v>
      </c>
      <c r="BE15" s="152">
        <v>5.2</v>
      </c>
      <c r="BF15" s="152">
        <v>6.4</v>
      </c>
      <c r="BG15" s="21">
        <f t="shared" si="13"/>
        <v>38.1</v>
      </c>
      <c r="BH15" s="20">
        <f t="shared" si="14"/>
        <v>5.4428571428571431</v>
      </c>
      <c r="BI15" s="40"/>
      <c r="BJ15" s="152">
        <v>6.2</v>
      </c>
      <c r="BK15" s="152">
        <v>5.2</v>
      </c>
      <c r="BL15" s="152">
        <v>7.8</v>
      </c>
      <c r="BM15" s="152">
        <v>6.4</v>
      </c>
      <c r="BN15" s="152">
        <v>4.8</v>
      </c>
      <c r="BO15" s="20">
        <f t="shared" si="15"/>
        <v>6.1</v>
      </c>
      <c r="BP15" s="157"/>
      <c r="BQ15" s="20">
        <f t="shared" si="16"/>
        <v>6.1</v>
      </c>
      <c r="BR15" s="40"/>
      <c r="BS15" s="152">
        <v>5.8</v>
      </c>
      <c r="BT15" s="152">
        <v>6.3</v>
      </c>
      <c r="BU15" s="152">
        <v>5.5</v>
      </c>
      <c r="BV15" s="152">
        <v>6.3</v>
      </c>
      <c r="BW15" s="152">
        <v>6.5</v>
      </c>
      <c r="BX15" s="152">
        <v>5.8</v>
      </c>
      <c r="BY15" s="152">
        <v>5.8</v>
      </c>
      <c r="BZ15" s="21">
        <f t="shared" si="17"/>
        <v>42</v>
      </c>
      <c r="CA15" s="20">
        <f t="shared" si="18"/>
        <v>6</v>
      </c>
      <c r="CB15" s="40"/>
      <c r="CC15" s="403">
        <v>6.7</v>
      </c>
      <c r="CD15" s="20">
        <f t="shared" si="19"/>
        <v>6.7</v>
      </c>
      <c r="CE15" s="404"/>
      <c r="CF15" s="20">
        <f t="shared" si="20"/>
        <v>6.7</v>
      </c>
      <c r="CG15" s="423"/>
      <c r="CH15" s="20">
        <f t="shared" si="21"/>
        <v>5.6703571428571431</v>
      </c>
      <c r="CI15" s="90"/>
      <c r="CJ15" s="20">
        <f t="shared" si="22"/>
        <v>6.5249999999999995</v>
      </c>
      <c r="CK15" s="424"/>
      <c r="CL15" s="425">
        <f t="shared" si="23"/>
        <v>6.0976785714285713</v>
      </c>
      <c r="CM15" s="393">
        <v>4</v>
      </c>
    </row>
    <row r="16" spans="1:94" s="277" customFormat="1" ht="14.4" x14ac:dyDescent="0.3">
      <c r="A16" s="108">
        <v>50</v>
      </c>
      <c r="B16" s="277" t="s">
        <v>118</v>
      </c>
      <c r="C16" s="277" t="s">
        <v>180</v>
      </c>
      <c r="D16" s="277" t="s">
        <v>181</v>
      </c>
      <c r="E16" s="277" t="s">
        <v>169</v>
      </c>
      <c r="F16" s="131">
        <v>5.6</v>
      </c>
      <c r="G16" s="131">
        <v>6</v>
      </c>
      <c r="H16" s="131">
        <v>5.8</v>
      </c>
      <c r="I16" s="131">
        <v>5.5</v>
      </c>
      <c r="J16" s="131">
        <v>6</v>
      </c>
      <c r="K16" s="131">
        <v>5.8</v>
      </c>
      <c r="L16" s="148">
        <f t="shared" si="0"/>
        <v>5.7833333333333323</v>
      </c>
      <c r="M16" s="131">
        <v>6.5</v>
      </c>
      <c r="N16" s="131">
        <v>6</v>
      </c>
      <c r="O16" s="131">
        <v>6.5</v>
      </c>
      <c r="P16" s="148">
        <f t="shared" si="1"/>
        <v>6.375</v>
      </c>
      <c r="Q16" s="131"/>
      <c r="R16" s="148">
        <f t="shared" si="2"/>
        <v>6.375</v>
      </c>
      <c r="S16" s="131">
        <v>7.2</v>
      </c>
      <c r="T16" s="131"/>
      <c r="U16" s="148">
        <f t="shared" si="3"/>
        <v>7.2</v>
      </c>
      <c r="V16" s="20">
        <f t="shared" si="4"/>
        <v>6.1437499999999989</v>
      </c>
      <c r="W16" s="40"/>
      <c r="X16" s="131">
        <v>6.5</v>
      </c>
      <c r="Y16" s="131">
        <v>7</v>
      </c>
      <c r="Z16" s="131">
        <v>7</v>
      </c>
      <c r="AA16" s="131">
        <v>7</v>
      </c>
      <c r="AB16" s="148">
        <f t="shared" si="5"/>
        <v>6.875</v>
      </c>
      <c r="AC16" s="131">
        <v>6.25</v>
      </c>
      <c r="AD16" s="131"/>
      <c r="AE16" s="148">
        <f t="shared" si="6"/>
        <v>6.25</v>
      </c>
      <c r="AF16" s="131">
        <v>7</v>
      </c>
      <c r="AG16" s="131"/>
      <c r="AH16" s="148">
        <f t="shared" si="7"/>
        <v>7</v>
      </c>
      <c r="AI16" s="20">
        <f t="shared" si="8"/>
        <v>6.65</v>
      </c>
      <c r="AJ16" s="40"/>
      <c r="AK16" s="152">
        <v>3</v>
      </c>
      <c r="AL16" s="152">
        <v>6</v>
      </c>
      <c r="AM16" s="152">
        <v>4.2</v>
      </c>
      <c r="AN16" s="152">
        <v>4</v>
      </c>
      <c r="AO16" s="152">
        <v>4.8</v>
      </c>
      <c r="AP16" s="152">
        <v>4.5</v>
      </c>
      <c r="AQ16" s="152">
        <v>5.2</v>
      </c>
      <c r="AR16" s="21">
        <f t="shared" si="9"/>
        <v>31.7</v>
      </c>
      <c r="AS16" s="20">
        <f t="shared" si="10"/>
        <v>4.5285714285714285</v>
      </c>
      <c r="AT16" s="40"/>
      <c r="AU16" s="403">
        <v>6.7</v>
      </c>
      <c r="AV16" s="20">
        <f t="shared" si="11"/>
        <v>6.7</v>
      </c>
      <c r="AW16" s="404"/>
      <c r="AX16" s="20">
        <f t="shared" si="12"/>
        <v>6.7</v>
      </c>
      <c r="AY16" s="40"/>
      <c r="AZ16" s="152">
        <v>3.2</v>
      </c>
      <c r="BA16" s="152">
        <v>4.2</v>
      </c>
      <c r="BB16" s="152">
        <v>5.0999999999999996</v>
      </c>
      <c r="BC16" s="152">
        <v>6.2</v>
      </c>
      <c r="BD16" s="152">
        <v>6.5</v>
      </c>
      <c r="BE16" s="152">
        <v>4</v>
      </c>
      <c r="BF16" s="152">
        <v>6.3</v>
      </c>
      <c r="BG16" s="21">
        <f t="shared" si="13"/>
        <v>35.5</v>
      </c>
      <c r="BH16" s="20">
        <f t="shared" si="14"/>
        <v>5.0714285714285712</v>
      </c>
      <c r="BI16" s="40"/>
      <c r="BJ16" s="152">
        <v>6.8</v>
      </c>
      <c r="BK16" s="152">
        <v>9</v>
      </c>
      <c r="BL16" s="152">
        <v>8</v>
      </c>
      <c r="BM16" s="152">
        <v>6</v>
      </c>
      <c r="BN16" s="152">
        <v>4.5</v>
      </c>
      <c r="BO16" s="20">
        <f t="shared" si="15"/>
        <v>7.0850000000000009</v>
      </c>
      <c r="BP16" s="157"/>
      <c r="BQ16" s="20">
        <f t="shared" si="16"/>
        <v>7.0850000000000009</v>
      </c>
      <c r="BR16" s="40"/>
      <c r="BS16" s="152">
        <v>4.8</v>
      </c>
      <c r="BT16" s="152">
        <v>6</v>
      </c>
      <c r="BU16" s="152">
        <v>6</v>
      </c>
      <c r="BV16" s="152">
        <v>5.3</v>
      </c>
      <c r="BW16" s="152">
        <v>5.8</v>
      </c>
      <c r="BX16" s="152">
        <v>6</v>
      </c>
      <c r="BY16" s="152">
        <v>5</v>
      </c>
      <c r="BZ16" s="21">
        <f t="shared" si="17"/>
        <v>38.900000000000006</v>
      </c>
      <c r="CA16" s="20">
        <f t="shared" si="18"/>
        <v>5.5571428571428578</v>
      </c>
      <c r="CB16" s="40"/>
      <c r="CC16" s="403">
        <v>6.7</v>
      </c>
      <c r="CD16" s="20">
        <f t="shared" si="19"/>
        <v>6.7</v>
      </c>
      <c r="CE16" s="404"/>
      <c r="CF16" s="20">
        <f t="shared" si="20"/>
        <v>6.7</v>
      </c>
      <c r="CG16" s="423"/>
      <c r="CH16" s="20">
        <f t="shared" si="21"/>
        <v>5.3252232142857139</v>
      </c>
      <c r="CI16" s="90"/>
      <c r="CJ16" s="20">
        <f t="shared" si="22"/>
        <v>6.7837500000000004</v>
      </c>
      <c r="CK16" s="424"/>
      <c r="CL16" s="425">
        <f t="shared" si="23"/>
        <v>6.0544866071428576</v>
      </c>
      <c r="CM16" s="393">
        <v>5</v>
      </c>
    </row>
    <row r="17" spans="1:91" s="277" customFormat="1" ht="14.4" x14ac:dyDescent="0.3">
      <c r="A17" s="108">
        <v>61</v>
      </c>
      <c r="B17" s="277" t="s">
        <v>114</v>
      </c>
      <c r="C17" s="277" t="s">
        <v>177</v>
      </c>
      <c r="D17" s="277" t="s">
        <v>178</v>
      </c>
      <c r="E17" s="277" t="s">
        <v>194</v>
      </c>
      <c r="F17" s="131">
        <v>5.5</v>
      </c>
      <c r="G17" s="131">
        <v>5.8</v>
      </c>
      <c r="H17" s="131">
        <v>5.5</v>
      </c>
      <c r="I17" s="131">
        <v>5.8</v>
      </c>
      <c r="J17" s="131">
        <v>5.6</v>
      </c>
      <c r="K17" s="131">
        <v>5</v>
      </c>
      <c r="L17" s="148">
        <f t="shared" si="0"/>
        <v>5.5333333333333341</v>
      </c>
      <c r="M17" s="131">
        <v>6</v>
      </c>
      <c r="N17" s="131">
        <v>6</v>
      </c>
      <c r="O17" s="131">
        <v>5.5</v>
      </c>
      <c r="P17" s="148">
        <f t="shared" si="1"/>
        <v>5.875</v>
      </c>
      <c r="Q17" s="131">
        <v>2</v>
      </c>
      <c r="R17" s="148">
        <f t="shared" si="2"/>
        <v>3.875</v>
      </c>
      <c r="S17" s="131">
        <v>6.5</v>
      </c>
      <c r="T17" s="131"/>
      <c r="U17" s="148">
        <f t="shared" si="3"/>
        <v>6.5</v>
      </c>
      <c r="V17" s="20">
        <f t="shared" si="4"/>
        <v>5.2637499999999999</v>
      </c>
      <c r="W17" s="40"/>
      <c r="X17" s="131">
        <v>7</v>
      </c>
      <c r="Y17" s="131">
        <v>6.8</v>
      </c>
      <c r="Z17" s="131">
        <v>6.4</v>
      </c>
      <c r="AA17" s="131">
        <v>5.8</v>
      </c>
      <c r="AB17" s="148">
        <f t="shared" si="5"/>
        <v>6.5000000000000009</v>
      </c>
      <c r="AC17" s="131">
        <v>6.2</v>
      </c>
      <c r="AD17" s="131"/>
      <c r="AE17" s="148">
        <f t="shared" si="6"/>
        <v>6.2</v>
      </c>
      <c r="AF17" s="131">
        <v>6.5</v>
      </c>
      <c r="AG17" s="131"/>
      <c r="AH17" s="148">
        <f t="shared" si="7"/>
        <v>6.5</v>
      </c>
      <c r="AI17" s="20">
        <f t="shared" si="8"/>
        <v>6.3800000000000008</v>
      </c>
      <c r="AJ17" s="40"/>
      <c r="AK17" s="152">
        <v>4.5</v>
      </c>
      <c r="AL17" s="152">
        <v>5.2</v>
      </c>
      <c r="AM17" s="152">
        <v>4</v>
      </c>
      <c r="AN17" s="152">
        <v>2.5</v>
      </c>
      <c r="AO17" s="152">
        <v>2</v>
      </c>
      <c r="AP17" s="152">
        <v>3</v>
      </c>
      <c r="AQ17" s="152">
        <v>2.5</v>
      </c>
      <c r="AR17" s="21">
        <f t="shared" si="9"/>
        <v>23.7</v>
      </c>
      <c r="AS17" s="20">
        <f t="shared" si="10"/>
        <v>3.3857142857142857</v>
      </c>
      <c r="AT17" s="40"/>
      <c r="AU17" s="403">
        <v>7.28</v>
      </c>
      <c r="AV17" s="20">
        <f t="shared" si="11"/>
        <v>7.28</v>
      </c>
      <c r="AW17" s="404"/>
      <c r="AX17" s="20">
        <f t="shared" si="12"/>
        <v>7.28</v>
      </c>
      <c r="AY17" s="40"/>
      <c r="AZ17" s="152">
        <v>3.2</v>
      </c>
      <c r="BA17" s="152">
        <v>4.2</v>
      </c>
      <c r="BB17" s="152">
        <v>3.5</v>
      </c>
      <c r="BC17" s="152">
        <v>0.5</v>
      </c>
      <c r="BD17" s="152">
        <v>1</v>
      </c>
      <c r="BE17" s="152">
        <v>1</v>
      </c>
      <c r="BF17" s="152">
        <v>1.2</v>
      </c>
      <c r="BG17" s="21">
        <f t="shared" si="13"/>
        <v>14.6</v>
      </c>
      <c r="BH17" s="20">
        <f t="shared" si="14"/>
        <v>2.0857142857142859</v>
      </c>
      <c r="BI17" s="40"/>
      <c r="BJ17" s="152">
        <v>7</v>
      </c>
      <c r="BK17" s="152">
        <v>9</v>
      </c>
      <c r="BL17" s="152">
        <v>7.8</v>
      </c>
      <c r="BM17" s="152">
        <v>6.5</v>
      </c>
      <c r="BN17" s="152">
        <v>3.5</v>
      </c>
      <c r="BO17" s="20">
        <f t="shared" si="15"/>
        <v>7.035000000000001</v>
      </c>
      <c r="BP17" s="157"/>
      <c r="BQ17" s="20">
        <f t="shared" si="16"/>
        <v>7.035000000000001</v>
      </c>
      <c r="BR17" s="40"/>
      <c r="BS17" s="152">
        <v>5</v>
      </c>
      <c r="BT17" s="152">
        <v>5.5</v>
      </c>
      <c r="BU17" s="152">
        <v>5.3</v>
      </c>
      <c r="BV17" s="152">
        <v>3</v>
      </c>
      <c r="BW17" s="152">
        <v>2</v>
      </c>
      <c r="BX17" s="152">
        <v>4</v>
      </c>
      <c r="BY17" s="152">
        <v>3.5</v>
      </c>
      <c r="BZ17" s="21">
        <f t="shared" si="17"/>
        <v>28.3</v>
      </c>
      <c r="CA17" s="20">
        <f t="shared" si="18"/>
        <v>4.0428571428571427</v>
      </c>
      <c r="CB17" s="40"/>
      <c r="CC17" s="403">
        <v>7.64</v>
      </c>
      <c r="CD17" s="20">
        <f t="shared" si="19"/>
        <v>7.64</v>
      </c>
      <c r="CE17" s="404"/>
      <c r="CF17" s="20">
        <f t="shared" si="20"/>
        <v>7.64</v>
      </c>
      <c r="CG17" s="423"/>
      <c r="CH17" s="20">
        <f t="shared" si="21"/>
        <v>3.6945089285714285</v>
      </c>
      <c r="CI17" s="90"/>
      <c r="CJ17" s="20">
        <f t="shared" si="22"/>
        <v>7.0837500000000002</v>
      </c>
      <c r="CK17" s="424"/>
      <c r="CL17" s="425">
        <f t="shared" si="23"/>
        <v>5.3891294642857144</v>
      </c>
      <c r="CM17" s="393">
        <v>6</v>
      </c>
    </row>
    <row r="18" spans="1:91" s="277" customFormat="1" ht="14.4" x14ac:dyDescent="0.3">
      <c r="A18" s="108">
        <v>20</v>
      </c>
      <c r="B18" s="277" t="s">
        <v>157</v>
      </c>
      <c r="C18" s="277" t="s">
        <v>195</v>
      </c>
      <c r="D18" s="277" t="s">
        <v>196</v>
      </c>
      <c r="E18" s="277" t="s">
        <v>197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48">
        <f t="shared" si="0"/>
        <v>0</v>
      </c>
      <c r="M18" s="131">
        <v>0</v>
      </c>
      <c r="N18" s="131">
        <v>0</v>
      </c>
      <c r="O18" s="131">
        <v>0</v>
      </c>
      <c r="P18" s="148">
        <f t="shared" si="1"/>
        <v>0</v>
      </c>
      <c r="Q18" s="131"/>
      <c r="R18" s="148">
        <f t="shared" si="2"/>
        <v>0</v>
      </c>
      <c r="S18" s="131">
        <v>0</v>
      </c>
      <c r="T18" s="131"/>
      <c r="U18" s="148">
        <f t="shared" si="3"/>
        <v>0</v>
      </c>
      <c r="V18" s="20">
        <f t="shared" si="4"/>
        <v>0</v>
      </c>
      <c r="W18" s="40"/>
      <c r="X18" s="131">
        <v>5.8</v>
      </c>
      <c r="Y18" s="131">
        <v>5.5</v>
      </c>
      <c r="Z18" s="131">
        <v>5.8</v>
      </c>
      <c r="AA18" s="131">
        <v>5.4</v>
      </c>
      <c r="AB18" s="148">
        <f t="shared" si="5"/>
        <v>5.625</v>
      </c>
      <c r="AC18" s="131">
        <v>6.2</v>
      </c>
      <c r="AD18" s="131"/>
      <c r="AE18" s="148">
        <f t="shared" si="6"/>
        <v>6.2</v>
      </c>
      <c r="AF18" s="131">
        <v>6</v>
      </c>
      <c r="AG18" s="131">
        <v>0.2</v>
      </c>
      <c r="AH18" s="148">
        <f t="shared" si="7"/>
        <v>5.8</v>
      </c>
      <c r="AI18" s="20">
        <f t="shared" si="8"/>
        <v>5.8900000000000006</v>
      </c>
      <c r="AJ18" s="40"/>
      <c r="AK18" s="152">
        <v>0</v>
      </c>
      <c r="AL18" s="152">
        <v>0</v>
      </c>
      <c r="AM18" s="152">
        <v>0</v>
      </c>
      <c r="AN18" s="152">
        <v>0</v>
      </c>
      <c r="AO18" s="152">
        <v>0</v>
      </c>
      <c r="AP18" s="152">
        <v>0</v>
      </c>
      <c r="AQ18" s="152">
        <v>0</v>
      </c>
      <c r="AR18" s="21">
        <f t="shared" si="9"/>
        <v>0</v>
      </c>
      <c r="AS18" s="20">
        <f t="shared" si="10"/>
        <v>0</v>
      </c>
      <c r="AT18" s="40"/>
      <c r="AU18" s="403">
        <v>7.25</v>
      </c>
      <c r="AV18" s="20">
        <f t="shared" si="11"/>
        <v>7.25</v>
      </c>
      <c r="AW18" s="404"/>
      <c r="AX18" s="20">
        <f t="shared" si="12"/>
        <v>7.25</v>
      </c>
      <c r="AY18" s="40"/>
      <c r="AZ18" s="152">
        <v>0</v>
      </c>
      <c r="BA18" s="152">
        <v>0</v>
      </c>
      <c r="BB18" s="152">
        <v>0</v>
      </c>
      <c r="BC18" s="152">
        <v>0</v>
      </c>
      <c r="BD18" s="152">
        <v>0</v>
      </c>
      <c r="BE18" s="152">
        <v>0</v>
      </c>
      <c r="BF18" s="152">
        <v>0</v>
      </c>
      <c r="BG18" s="21">
        <f t="shared" si="13"/>
        <v>0</v>
      </c>
      <c r="BH18" s="20">
        <f t="shared" si="14"/>
        <v>0</v>
      </c>
      <c r="BI18" s="40"/>
      <c r="BJ18" s="152">
        <v>5</v>
      </c>
      <c r="BK18" s="152">
        <v>6.5</v>
      </c>
      <c r="BL18" s="152">
        <v>5.8</v>
      </c>
      <c r="BM18" s="152">
        <v>3.8</v>
      </c>
      <c r="BN18" s="152">
        <v>2</v>
      </c>
      <c r="BO18" s="20">
        <f t="shared" si="15"/>
        <v>4.8449999999999998</v>
      </c>
      <c r="BP18" s="157"/>
      <c r="BQ18" s="20">
        <f t="shared" si="16"/>
        <v>4.8449999999999998</v>
      </c>
      <c r="BR18" s="40"/>
      <c r="BS18" s="152">
        <v>0</v>
      </c>
      <c r="BT18" s="152">
        <v>0</v>
      </c>
      <c r="BU18" s="152">
        <v>0</v>
      </c>
      <c r="BV18" s="152">
        <v>0</v>
      </c>
      <c r="BW18" s="152">
        <v>0</v>
      </c>
      <c r="BX18" s="152">
        <v>0</v>
      </c>
      <c r="BY18" s="152">
        <v>0</v>
      </c>
      <c r="BZ18" s="21">
        <f t="shared" si="17"/>
        <v>0</v>
      </c>
      <c r="CA18" s="20">
        <f t="shared" si="18"/>
        <v>0</v>
      </c>
      <c r="CB18" s="40"/>
      <c r="CC18" s="403">
        <v>6.44</v>
      </c>
      <c r="CD18" s="20">
        <f t="shared" si="19"/>
        <v>6.44</v>
      </c>
      <c r="CE18" s="404"/>
      <c r="CF18" s="20">
        <f t="shared" si="20"/>
        <v>6.44</v>
      </c>
      <c r="CG18" s="423"/>
      <c r="CH18" s="20">
        <f t="shared" si="21"/>
        <v>0</v>
      </c>
      <c r="CI18" s="90"/>
      <c r="CJ18" s="20">
        <f t="shared" si="22"/>
        <v>6.1062500000000002</v>
      </c>
      <c r="CK18" s="424"/>
      <c r="CL18" s="425">
        <f t="shared" si="23"/>
        <v>3.0531250000000001</v>
      </c>
      <c r="CM18" s="393">
        <v>7</v>
      </c>
    </row>
    <row r="19" spans="1:91" ht="13.8" x14ac:dyDescent="0.3">
      <c r="B19" s="248"/>
      <c r="C19" s="249"/>
    </row>
    <row r="20" spans="1:91" ht="13.8" x14ac:dyDescent="0.3">
      <c r="B20" s="248"/>
      <c r="C20" s="248"/>
    </row>
    <row r="21" spans="1:91" ht="13.8" x14ac:dyDescent="0.3">
      <c r="B21" s="248"/>
      <c r="C21" s="248"/>
    </row>
  </sheetData>
  <sortState xmlns:xlrd2="http://schemas.microsoft.com/office/spreadsheetml/2017/richdata2" ref="A12:CP18">
    <sortCondition descending="1" ref="CL12:CL18"/>
  </sortState>
  <mergeCells count="3">
    <mergeCell ref="A3:B3"/>
    <mergeCell ref="N9:N10"/>
    <mergeCell ref="O9:O10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A805-1AA8-464A-8820-5D704930F702}">
  <sheetPr>
    <pageSetUpPr fitToPage="1"/>
  </sheetPr>
  <dimension ref="A1:CQ28"/>
  <sheetViews>
    <sheetView workbookViewId="0">
      <pane xSplit="2" topLeftCell="BR1" activePane="topRight" state="frozen"/>
      <selection pane="topRight" activeCell="A14" sqref="A14:XFD14"/>
    </sheetView>
  </sheetViews>
  <sheetFormatPr defaultColWidth="9.109375" defaultRowHeight="14.4" x14ac:dyDescent="0.3"/>
  <cols>
    <col min="1" max="1" width="5.44140625" style="3" customWidth="1"/>
    <col min="2" max="2" width="20.77734375" style="3" customWidth="1"/>
    <col min="3" max="3" width="25.5546875" style="3" customWidth="1"/>
    <col min="4" max="4" width="24.5546875" style="3" customWidth="1"/>
    <col min="5" max="5" width="18.44140625" style="3" customWidth="1"/>
    <col min="6" max="6" width="7.5546875" customWidth="1"/>
    <col min="7" max="7" width="10.77734375" customWidth="1"/>
    <col min="8" max="8" width="10.21875" customWidth="1"/>
    <col min="9" max="9" width="9.21875" customWidth="1"/>
    <col min="10" max="10" width="11" customWidth="1"/>
    <col min="11" max="11" width="9" customWidth="1"/>
    <col min="12" max="22" width="9.109375" customWidth="1"/>
    <col min="23" max="23" width="2.88671875" customWidth="1"/>
    <col min="24" max="24" width="7.5546875" customWidth="1"/>
    <col min="25" max="25" width="10.77734375" customWidth="1"/>
    <col min="26" max="26" width="9.21875" customWidth="1"/>
    <col min="27" max="27" width="11" customWidth="1"/>
    <col min="28" max="35" width="9.109375" customWidth="1"/>
    <col min="36" max="36" width="2.88671875" customWidth="1"/>
    <col min="37" max="46" width="9.109375" customWidth="1"/>
    <col min="47" max="47" width="3.21875" style="3" customWidth="1"/>
    <col min="48" max="51" width="9.109375" style="141" customWidth="1"/>
    <col min="52" max="52" width="2.77734375" customWidth="1"/>
    <col min="53" max="62" width="9.109375" customWidth="1"/>
    <col min="63" max="63" width="2.77734375" customWidth="1"/>
    <col min="64" max="71" width="9.109375" customWidth="1"/>
    <col min="72" max="72" width="2.77734375" customWidth="1"/>
    <col min="73" max="82" width="9.109375" customWidth="1"/>
    <col min="83" max="83" width="3.21875" style="3" customWidth="1"/>
    <col min="84" max="87" width="9.109375" style="141" customWidth="1"/>
    <col min="88" max="88" width="2.77734375" customWidth="1"/>
    <col min="89" max="89" width="12.109375" style="3" customWidth="1"/>
    <col min="90" max="90" width="2.77734375" style="3" customWidth="1"/>
    <col min="91" max="91" width="10.44140625" style="3" customWidth="1"/>
    <col min="92" max="92" width="2.77734375" style="3" customWidth="1"/>
    <col min="93" max="93" width="11.5546875" style="3" bestFit="1" customWidth="1"/>
    <col min="94" max="94" width="13.21875" style="3" customWidth="1"/>
    <col min="95" max="95" width="10.5546875" style="3" bestFit="1" customWidth="1"/>
    <col min="96" max="16384" width="9.109375" style="3"/>
  </cols>
  <sheetData>
    <row r="1" spans="1:95" ht="15.6" x14ac:dyDescent="0.3">
      <c r="A1" s="84" t="str">
        <f>'Comp Detail'!A1</f>
        <v>Australian National Vaulting Championships 2024</v>
      </c>
      <c r="D1" s="133" t="s">
        <v>76</v>
      </c>
      <c r="E1" s="90" t="s">
        <v>289</v>
      </c>
      <c r="F1" s="1"/>
      <c r="G1" s="1"/>
      <c r="H1" s="1"/>
      <c r="I1" s="1"/>
      <c r="J1" s="1"/>
      <c r="K1" s="1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1"/>
      <c r="Y1" s="1"/>
      <c r="Z1" s="1"/>
      <c r="AA1" s="1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V1" s="23"/>
      <c r="AW1" s="23"/>
      <c r="AX1" s="23"/>
      <c r="AY1" s="23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F1" s="23"/>
      <c r="CG1" s="23"/>
      <c r="CH1" s="23"/>
      <c r="CI1" s="23"/>
      <c r="CJ1" s="90"/>
      <c r="CP1" s="5">
        <f ca="1">NOW()</f>
        <v>45603.451327662035</v>
      </c>
    </row>
    <row r="2" spans="1:95" ht="15.6" x14ac:dyDescent="0.3">
      <c r="A2" s="27"/>
      <c r="D2" s="133" t="s">
        <v>77</v>
      </c>
      <c r="E2" s="90" t="s">
        <v>288</v>
      </c>
      <c r="F2" s="1"/>
      <c r="G2" s="1"/>
      <c r="H2" s="1"/>
      <c r="I2" s="1"/>
      <c r="J2" s="1"/>
      <c r="K2" s="1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1"/>
      <c r="Y2" s="1"/>
      <c r="Z2" s="1"/>
      <c r="AA2" s="1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V2" s="23"/>
      <c r="AW2" s="23"/>
      <c r="AX2" s="23"/>
      <c r="AY2" s="23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F2" s="23"/>
      <c r="CG2" s="23"/>
      <c r="CH2" s="23"/>
      <c r="CI2" s="23"/>
      <c r="CJ2" s="90"/>
      <c r="CP2" s="7">
        <f ca="1">NOW()</f>
        <v>45603.451327662035</v>
      </c>
    </row>
    <row r="3" spans="1:95" ht="15.6" x14ac:dyDescent="0.3">
      <c r="A3" s="471" t="str">
        <f>'Comp Detail'!A3</f>
        <v>27 to 29 Sept 2024</v>
      </c>
      <c r="B3" s="472"/>
      <c r="D3" s="133" t="s">
        <v>78</v>
      </c>
      <c r="E3" t="s">
        <v>290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90"/>
      <c r="AJ3" s="90"/>
      <c r="AK3" s="134"/>
      <c r="AL3" s="90"/>
      <c r="AM3" s="90"/>
      <c r="AN3" s="90"/>
      <c r="AO3" s="90"/>
      <c r="AP3" s="90"/>
      <c r="AQ3" s="90"/>
      <c r="AR3" s="90"/>
      <c r="AS3" s="90"/>
      <c r="AT3" s="90"/>
      <c r="AW3" s="25"/>
      <c r="AX3" s="25"/>
      <c r="AY3" s="25"/>
      <c r="BA3" s="134"/>
      <c r="BB3" s="90"/>
      <c r="BC3" s="90"/>
      <c r="BD3" s="90"/>
      <c r="BE3" s="90"/>
      <c r="BF3" s="90"/>
      <c r="BG3" s="90"/>
      <c r="BH3" s="90"/>
      <c r="BI3" s="90"/>
      <c r="BJ3" s="90"/>
      <c r="BL3" s="90"/>
      <c r="BM3" s="90"/>
      <c r="BN3" s="90"/>
      <c r="BO3" s="90"/>
      <c r="BP3" s="90"/>
      <c r="BQ3" s="90"/>
      <c r="BR3" s="90"/>
      <c r="BS3" s="90"/>
      <c r="BU3" s="134"/>
      <c r="BV3" s="90"/>
      <c r="BW3" s="90"/>
      <c r="BX3" s="90"/>
      <c r="BY3" s="90"/>
      <c r="BZ3" s="90"/>
      <c r="CA3" s="90"/>
      <c r="CB3" s="90"/>
      <c r="CC3" s="90"/>
      <c r="CD3" s="90"/>
      <c r="CG3" s="25"/>
      <c r="CH3" s="25"/>
      <c r="CI3" s="25"/>
    </row>
    <row r="4" spans="1:95" ht="15.6" x14ac:dyDescent="0.3">
      <c r="A4" s="140"/>
      <c r="B4" s="141"/>
      <c r="D4" s="133" t="s">
        <v>130</v>
      </c>
      <c r="E4" s="90" t="s">
        <v>291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90"/>
      <c r="AJ4" s="90"/>
      <c r="AK4" s="134"/>
      <c r="AL4" s="90"/>
      <c r="AM4" s="90"/>
      <c r="AN4" s="90"/>
      <c r="AO4" s="90"/>
      <c r="AP4" s="90"/>
      <c r="AQ4" s="90"/>
      <c r="AR4" s="90"/>
      <c r="AS4" s="90"/>
      <c r="AT4" s="90"/>
      <c r="AW4" s="25"/>
      <c r="AX4" s="25"/>
      <c r="AY4" s="25"/>
      <c r="BA4" s="134"/>
      <c r="BB4" s="90"/>
      <c r="BC4" s="90"/>
      <c r="BD4" s="90"/>
      <c r="BE4" s="90"/>
      <c r="BF4" s="90"/>
      <c r="BG4" s="90"/>
      <c r="BH4" s="90"/>
      <c r="BI4" s="90"/>
      <c r="BJ4" s="90"/>
      <c r="BL4" s="90"/>
      <c r="BM4" s="90"/>
      <c r="BN4" s="90"/>
      <c r="BO4" s="90"/>
      <c r="BP4" s="90"/>
      <c r="BQ4" s="90"/>
      <c r="BR4" s="90"/>
      <c r="BS4" s="90"/>
      <c r="BU4" s="134"/>
      <c r="BV4" s="90"/>
      <c r="BW4" s="90"/>
      <c r="BX4" s="90"/>
      <c r="BY4" s="90"/>
      <c r="BZ4" s="90"/>
      <c r="CA4" s="90"/>
      <c r="CB4" s="90"/>
      <c r="CC4" s="90"/>
      <c r="CD4" s="90"/>
      <c r="CG4" s="25"/>
      <c r="CH4" s="25"/>
      <c r="CI4" s="25"/>
    </row>
    <row r="5" spans="1:95" ht="15.6" x14ac:dyDescent="0.3">
      <c r="A5" s="27" t="s">
        <v>201</v>
      </c>
      <c r="B5" s="6"/>
      <c r="D5" s="4"/>
      <c r="E5" s="4"/>
      <c r="F5" s="142" t="s">
        <v>74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34"/>
      <c r="X5" s="149" t="s">
        <v>51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90"/>
      <c r="AK5" s="142" t="s">
        <v>74</v>
      </c>
      <c r="AL5" s="150"/>
      <c r="AM5" s="150"/>
      <c r="AN5" s="150"/>
      <c r="AO5" s="150"/>
      <c r="AP5" s="150"/>
      <c r="AQ5" s="150"/>
      <c r="AR5" s="150"/>
      <c r="AS5" s="150"/>
      <c r="AT5" s="150"/>
      <c r="AU5" s="134"/>
      <c r="AV5" s="149" t="s">
        <v>51</v>
      </c>
      <c r="AW5" s="154"/>
      <c r="AX5" s="154"/>
      <c r="AY5" s="154"/>
      <c r="AZ5" s="92"/>
      <c r="BA5" s="142" t="s">
        <v>74</v>
      </c>
      <c r="BB5" s="150"/>
      <c r="BC5" s="150"/>
      <c r="BD5" s="150"/>
      <c r="BE5" s="150"/>
      <c r="BF5" s="150"/>
      <c r="BG5" s="150"/>
      <c r="BH5" s="150"/>
      <c r="BI5" s="150"/>
      <c r="BJ5" s="150"/>
      <c r="BK5" s="92"/>
      <c r="BL5" s="199" t="s">
        <v>51</v>
      </c>
      <c r="BM5" s="199"/>
      <c r="BN5" s="153"/>
      <c r="BO5" s="153"/>
      <c r="BP5" s="153"/>
      <c r="BQ5" s="153"/>
      <c r="BR5" s="153"/>
      <c r="BS5" s="153"/>
      <c r="BT5" s="92"/>
      <c r="BU5" s="142" t="s">
        <v>74</v>
      </c>
      <c r="BV5" s="150"/>
      <c r="BW5" s="150"/>
      <c r="BX5" s="150"/>
      <c r="BY5" s="150"/>
      <c r="BZ5" s="150"/>
      <c r="CA5" s="150"/>
      <c r="CB5" s="150"/>
      <c r="CC5" s="150"/>
      <c r="CD5" s="150"/>
      <c r="CE5" s="134"/>
      <c r="CF5" s="149" t="s">
        <v>51</v>
      </c>
      <c r="CG5" s="154"/>
      <c r="CH5" s="154"/>
      <c r="CI5" s="154"/>
      <c r="CJ5" s="92"/>
    </row>
    <row r="6" spans="1:95" ht="15.6" x14ac:dyDescent="0.3">
      <c r="A6" s="27" t="s">
        <v>53</v>
      </c>
      <c r="B6" s="6" t="s">
        <v>202</v>
      </c>
      <c r="D6" s="4"/>
      <c r="E6" s="4"/>
      <c r="F6" s="90"/>
      <c r="G6" s="90"/>
      <c r="H6" s="90"/>
      <c r="I6" s="90"/>
      <c r="J6" s="90"/>
      <c r="K6" s="90"/>
      <c r="P6" s="90"/>
      <c r="Q6" s="90"/>
      <c r="R6" s="90"/>
      <c r="S6" s="90"/>
      <c r="T6" s="90"/>
      <c r="U6" s="90"/>
      <c r="V6" s="90"/>
      <c r="W6" s="90"/>
      <c r="Z6" s="90"/>
      <c r="AA6" s="90"/>
      <c r="AC6" s="134"/>
      <c r="AD6" s="134"/>
      <c r="AE6" s="134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V6" s="23"/>
      <c r="AW6" s="23"/>
      <c r="AX6" s="23"/>
      <c r="AY6" s="23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F6" s="23"/>
      <c r="CG6" s="23"/>
      <c r="CH6" s="23"/>
      <c r="CI6" s="23"/>
      <c r="CJ6" s="90"/>
    </row>
    <row r="7" spans="1:95" ht="15.6" x14ac:dyDescent="0.3">
      <c r="A7" s="27"/>
      <c r="B7" s="6"/>
      <c r="D7" s="4"/>
      <c r="F7" s="134" t="s">
        <v>47</v>
      </c>
      <c r="G7" s="90" t="str">
        <f>E1</f>
        <v>Juan Manuel Cardaci</v>
      </c>
      <c r="H7" s="90"/>
      <c r="I7" s="90"/>
      <c r="J7" s="90"/>
      <c r="K7" s="90"/>
      <c r="P7" s="134"/>
      <c r="Q7" s="134"/>
      <c r="R7" s="134"/>
      <c r="S7" s="90"/>
      <c r="T7" s="90"/>
      <c r="U7" s="90"/>
      <c r="V7" s="90"/>
      <c r="W7" s="134"/>
      <c r="X7" s="134" t="s">
        <v>47</v>
      </c>
      <c r="Y7" s="90" t="str">
        <f>E1</f>
        <v>Juan Manuel Cardaci</v>
      </c>
      <c r="Z7" s="90"/>
      <c r="AA7" s="90"/>
      <c r="AC7" s="90"/>
      <c r="AD7" s="90"/>
      <c r="AE7" s="90"/>
      <c r="AF7" s="90"/>
      <c r="AG7" s="90"/>
      <c r="AH7" s="90"/>
      <c r="AI7" s="90"/>
      <c r="AJ7" s="90"/>
      <c r="AK7" s="134" t="s">
        <v>46</v>
      </c>
      <c r="AL7" s="90" t="str">
        <f>E2</f>
        <v>Angie Deeks</v>
      </c>
      <c r="AN7" s="90"/>
      <c r="AO7" s="90"/>
      <c r="AP7" s="90"/>
      <c r="AQ7" s="90"/>
      <c r="AR7" s="90"/>
      <c r="AS7" s="90"/>
      <c r="AT7" s="90"/>
      <c r="AV7" s="134" t="s">
        <v>46</v>
      </c>
      <c r="AW7" s="90" t="str">
        <f>E2</f>
        <v>Angie Deeks</v>
      </c>
      <c r="AX7" s="90"/>
      <c r="AY7" s="23"/>
      <c r="AZ7" s="90"/>
      <c r="BA7" s="134" t="s">
        <v>48</v>
      </c>
      <c r="BB7" s="90" t="str">
        <f>E3</f>
        <v>Monika Eriksson</v>
      </c>
      <c r="BC7" s="90"/>
      <c r="BD7" s="90"/>
      <c r="BE7" s="90"/>
      <c r="BF7" s="90"/>
      <c r="BG7" s="90"/>
      <c r="BH7" s="90"/>
      <c r="BI7" s="90"/>
      <c r="BJ7" s="90"/>
      <c r="BK7" s="90"/>
      <c r="BL7" s="134" t="s">
        <v>48</v>
      </c>
      <c r="BM7" s="90" t="str">
        <f>E3</f>
        <v>Monika Eriksson</v>
      </c>
      <c r="BO7" s="90"/>
      <c r="BP7" s="90"/>
      <c r="BQ7" s="90"/>
      <c r="BR7" s="134"/>
      <c r="BS7" s="134"/>
      <c r="BT7" s="90"/>
      <c r="BU7" s="134" t="s">
        <v>96</v>
      </c>
      <c r="BV7" s="90" t="str">
        <f>E4</f>
        <v>Nicole de Villiers</v>
      </c>
      <c r="BX7" s="90"/>
      <c r="BY7" s="90"/>
      <c r="BZ7" s="90"/>
      <c r="CA7" s="90"/>
      <c r="CB7" s="90"/>
      <c r="CC7" s="90"/>
      <c r="CD7" s="90"/>
      <c r="CF7" s="134" t="s">
        <v>96</v>
      </c>
      <c r="CG7" s="90" t="str">
        <f>E4</f>
        <v>Nicole de Villiers</v>
      </c>
      <c r="CH7" s="90"/>
      <c r="CI7" s="23"/>
      <c r="CJ7" s="90"/>
    </row>
    <row r="8" spans="1:95" x14ac:dyDescent="0.3">
      <c r="F8" s="134" t="s">
        <v>26</v>
      </c>
      <c r="G8" s="90"/>
      <c r="H8" s="90"/>
      <c r="I8" s="90"/>
      <c r="J8" s="90"/>
      <c r="K8" s="90"/>
      <c r="P8" s="90"/>
      <c r="Q8" s="90"/>
      <c r="R8" s="90"/>
      <c r="S8" s="90"/>
      <c r="T8" s="90"/>
      <c r="U8" s="90"/>
      <c r="V8" s="90"/>
      <c r="W8" s="90"/>
      <c r="X8" s="134" t="s">
        <v>26</v>
      </c>
      <c r="Y8" s="90"/>
      <c r="AJ8" s="90"/>
      <c r="AL8" s="90"/>
      <c r="AM8" s="90"/>
      <c r="AN8" s="90"/>
      <c r="AO8" s="90"/>
      <c r="AP8" s="90"/>
      <c r="AQ8" s="90"/>
      <c r="AR8" s="90"/>
      <c r="AS8" s="90"/>
      <c r="AT8" s="90"/>
      <c r="AW8" s="160"/>
      <c r="AX8" s="23"/>
      <c r="AY8" s="23"/>
      <c r="BB8" s="90"/>
      <c r="BC8" s="90"/>
      <c r="BD8" s="90"/>
      <c r="BE8" s="90"/>
      <c r="BF8" s="90"/>
      <c r="BG8" s="90"/>
      <c r="BH8" s="90"/>
      <c r="BI8" s="90"/>
      <c r="BJ8" s="90"/>
      <c r="BL8" s="90"/>
      <c r="BM8" s="90"/>
      <c r="BN8" s="90"/>
      <c r="BO8" s="90"/>
      <c r="BP8" s="90"/>
      <c r="BQ8" s="90"/>
      <c r="BR8" s="90"/>
      <c r="BS8" s="90"/>
      <c r="BV8" s="90"/>
      <c r="BW8" s="90"/>
      <c r="BX8" s="90"/>
      <c r="BY8" s="90"/>
      <c r="BZ8" s="90"/>
      <c r="CA8" s="90"/>
      <c r="CB8" s="90"/>
      <c r="CC8" s="90"/>
      <c r="CD8" s="90"/>
      <c r="CG8" s="160"/>
      <c r="CH8" s="23"/>
      <c r="CI8" s="23"/>
      <c r="CK8" s="6" t="s">
        <v>12</v>
      </c>
    </row>
    <row r="9" spans="1:95" x14ac:dyDescent="0.3"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469" t="s">
        <v>132</v>
      </c>
      <c r="O9" s="470" t="s">
        <v>133</v>
      </c>
      <c r="P9" s="144"/>
      <c r="Q9" s="144"/>
      <c r="R9" s="144" t="s">
        <v>2</v>
      </c>
      <c r="S9" s="427"/>
      <c r="T9" s="144"/>
      <c r="U9" s="144" t="s">
        <v>3</v>
      </c>
      <c r="V9" s="144" t="s">
        <v>80</v>
      </c>
      <c r="W9" s="108"/>
      <c r="X9" s="134" t="s">
        <v>1</v>
      </c>
      <c r="Y9" s="90"/>
      <c r="Z9" s="90"/>
      <c r="AA9" s="90"/>
      <c r="AB9" s="143" t="s">
        <v>1</v>
      </c>
      <c r="AC9" s="144"/>
      <c r="AD9" s="144"/>
      <c r="AE9" s="144" t="s">
        <v>2</v>
      </c>
      <c r="AF9" s="427"/>
      <c r="AG9" s="144"/>
      <c r="AH9" s="144" t="s">
        <v>3</v>
      </c>
      <c r="AI9" s="144" t="s">
        <v>80</v>
      </c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V9" s="25"/>
      <c r="AW9" s="23"/>
      <c r="AX9" s="23" t="s">
        <v>10</v>
      </c>
      <c r="AY9" s="23" t="s">
        <v>13</v>
      </c>
      <c r="AZ9" s="155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155"/>
      <c r="BL9" s="90" t="s">
        <v>14</v>
      </c>
      <c r="BM9" s="90"/>
      <c r="BN9" s="90"/>
      <c r="BO9" s="90"/>
      <c r="BP9" s="90"/>
      <c r="BQ9" s="90"/>
      <c r="BR9" s="90"/>
      <c r="BS9" s="108" t="s">
        <v>14</v>
      </c>
      <c r="BT9" s="155"/>
      <c r="BU9" s="90"/>
      <c r="BV9" s="90"/>
      <c r="BW9" s="90"/>
      <c r="BX9" s="90"/>
      <c r="BY9" s="90"/>
      <c r="BZ9" s="90"/>
      <c r="CA9" s="90"/>
      <c r="CB9" s="90"/>
      <c r="CC9" s="90"/>
      <c r="CD9" s="90"/>
      <c r="CF9" s="25"/>
      <c r="CG9" s="23"/>
      <c r="CH9" s="23" t="s">
        <v>10</v>
      </c>
      <c r="CI9" s="23" t="s">
        <v>13</v>
      </c>
      <c r="CJ9" s="155"/>
    </row>
    <row r="10" spans="1:95" x14ac:dyDescent="0.3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469"/>
      <c r="O10" s="469"/>
      <c r="P10" s="130" t="s">
        <v>2</v>
      </c>
      <c r="Q10" s="130" t="s">
        <v>87</v>
      </c>
      <c r="R10" s="145" t="s">
        <v>34</v>
      </c>
      <c r="S10" s="428" t="s">
        <v>3</v>
      </c>
      <c r="T10" s="130" t="s">
        <v>87</v>
      </c>
      <c r="U10" s="145" t="s">
        <v>34</v>
      </c>
      <c r="V10" s="145" t="s">
        <v>34</v>
      </c>
      <c r="W10" s="151"/>
      <c r="X10" s="136" t="s">
        <v>81</v>
      </c>
      <c r="Y10" s="136" t="s">
        <v>82</v>
      </c>
      <c r="Z10" s="136" t="s">
        <v>84</v>
      </c>
      <c r="AA10" s="136" t="s">
        <v>85</v>
      </c>
      <c r="AB10" s="145" t="s">
        <v>34</v>
      </c>
      <c r="AC10" s="130" t="s">
        <v>2</v>
      </c>
      <c r="AD10" s="130" t="s">
        <v>87</v>
      </c>
      <c r="AE10" s="145" t="s">
        <v>34</v>
      </c>
      <c r="AF10" s="428" t="s">
        <v>3</v>
      </c>
      <c r="AG10" s="130" t="s">
        <v>87</v>
      </c>
      <c r="AH10" s="145" t="s">
        <v>34</v>
      </c>
      <c r="AI10" s="145" t="s">
        <v>34</v>
      </c>
      <c r="AJ10" s="155"/>
      <c r="AK10" s="110" t="s">
        <v>29</v>
      </c>
      <c r="AL10" s="110" t="s">
        <v>30</v>
      </c>
      <c r="AM10" s="110" t="s">
        <v>89</v>
      </c>
      <c r="AN10" s="110" t="s">
        <v>55</v>
      </c>
      <c r="AO10" s="110" t="s">
        <v>90</v>
      </c>
      <c r="AP10" s="110" t="s">
        <v>91</v>
      </c>
      <c r="AQ10" s="110" t="s">
        <v>31</v>
      </c>
      <c r="AR10" s="110" t="s">
        <v>92</v>
      </c>
      <c r="AS10" s="110" t="s">
        <v>38</v>
      </c>
      <c r="AT10" s="110" t="s">
        <v>37</v>
      </c>
      <c r="AU10" s="12"/>
      <c r="AV10" s="156" t="s">
        <v>36</v>
      </c>
      <c r="AW10" s="156" t="s">
        <v>13</v>
      </c>
      <c r="AX10" s="156" t="s">
        <v>9</v>
      </c>
      <c r="AY10" s="156" t="s">
        <v>15</v>
      </c>
      <c r="AZ10" s="155"/>
      <c r="BA10" s="110" t="s">
        <v>29</v>
      </c>
      <c r="BB10" s="110" t="s">
        <v>30</v>
      </c>
      <c r="BC10" s="110" t="s">
        <v>89</v>
      </c>
      <c r="BD10" s="110" t="s">
        <v>55</v>
      </c>
      <c r="BE10" s="110" t="s">
        <v>90</v>
      </c>
      <c r="BF10" s="110" t="s">
        <v>91</v>
      </c>
      <c r="BG10" s="110" t="s">
        <v>31</v>
      </c>
      <c r="BH10" s="110" t="s">
        <v>92</v>
      </c>
      <c r="BI10" s="110" t="s">
        <v>38</v>
      </c>
      <c r="BJ10" s="110" t="s">
        <v>37</v>
      </c>
      <c r="BK10" s="155"/>
      <c r="BL10" s="130" t="s">
        <v>101</v>
      </c>
      <c r="BM10" s="130" t="s">
        <v>4</v>
      </c>
      <c r="BN10" s="130" t="s">
        <v>5</v>
      </c>
      <c r="BO10" s="130" t="s">
        <v>6</v>
      </c>
      <c r="BP10" s="130" t="s">
        <v>7</v>
      </c>
      <c r="BQ10" s="130" t="s">
        <v>33</v>
      </c>
      <c r="BR10" s="110" t="s">
        <v>21</v>
      </c>
      <c r="BS10" s="110" t="s">
        <v>15</v>
      </c>
      <c r="BT10" s="155"/>
      <c r="BU10" s="110" t="s">
        <v>29</v>
      </c>
      <c r="BV10" s="110" t="s">
        <v>30</v>
      </c>
      <c r="BW10" s="110" t="s">
        <v>89</v>
      </c>
      <c r="BX10" s="110" t="s">
        <v>55</v>
      </c>
      <c r="BY10" s="110" t="s">
        <v>90</v>
      </c>
      <c r="BZ10" s="110" t="s">
        <v>91</v>
      </c>
      <c r="CA10" s="110" t="s">
        <v>31</v>
      </c>
      <c r="CB10" s="110" t="s">
        <v>92</v>
      </c>
      <c r="CC10" s="110" t="s">
        <v>38</v>
      </c>
      <c r="CD10" s="110" t="s">
        <v>37</v>
      </c>
      <c r="CE10" s="12"/>
      <c r="CF10" s="156" t="s">
        <v>36</v>
      </c>
      <c r="CG10" s="156" t="s">
        <v>13</v>
      </c>
      <c r="CH10" s="156" t="s">
        <v>9</v>
      </c>
      <c r="CI10" s="156" t="s">
        <v>15</v>
      </c>
      <c r="CJ10" s="155"/>
      <c r="CK10" s="13" t="s">
        <v>50</v>
      </c>
      <c r="CL10" s="14"/>
      <c r="CM10" s="13" t="s">
        <v>51</v>
      </c>
      <c r="CN10" s="14"/>
      <c r="CO10" s="15" t="s">
        <v>52</v>
      </c>
      <c r="CP10" s="16"/>
    </row>
    <row r="11" spans="1:95" s="12" customFormat="1" x14ac:dyDescent="0.3"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1"/>
      <c r="X11" s="38"/>
      <c r="Y11" s="38"/>
      <c r="Z11" s="38"/>
      <c r="AA11" s="38"/>
      <c r="AB11" s="147"/>
      <c r="AC11" s="147"/>
      <c r="AD11" s="147"/>
      <c r="AE11" s="147"/>
      <c r="AF11" s="147"/>
      <c r="AG11" s="147"/>
      <c r="AH11" s="147"/>
      <c r="AI11" s="147"/>
      <c r="AJ11" s="155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7"/>
      <c r="AV11" s="23"/>
      <c r="AW11" s="23"/>
      <c r="AX11" s="23"/>
      <c r="AY11" s="23"/>
      <c r="AZ11" s="155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55"/>
      <c r="BL11" s="147"/>
      <c r="BM11" s="147"/>
      <c r="BN11" s="147"/>
      <c r="BO11" s="147"/>
      <c r="BP11" s="147"/>
      <c r="BQ11" s="147"/>
      <c r="BR11" s="108"/>
      <c r="BS11" s="108"/>
      <c r="BT11" s="155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7"/>
      <c r="CF11" s="23"/>
      <c r="CG11" s="23"/>
      <c r="CH11" s="23"/>
      <c r="CI11" s="23"/>
      <c r="CJ11" s="155"/>
      <c r="CK11" s="13" t="s">
        <v>32</v>
      </c>
      <c r="CL11" s="14"/>
      <c r="CM11" s="15" t="s">
        <v>32</v>
      </c>
      <c r="CN11" s="37"/>
      <c r="CO11" s="15" t="s">
        <v>32</v>
      </c>
      <c r="CP11" s="18" t="s">
        <v>35</v>
      </c>
    </row>
    <row r="12" spans="1:95" s="12" customFormat="1" x14ac:dyDescent="0.3">
      <c r="A12" s="108">
        <v>26</v>
      </c>
      <c r="B12" s="427" t="s">
        <v>113</v>
      </c>
      <c r="C12" s="427" t="s">
        <v>208</v>
      </c>
      <c r="D12" s="427" t="s">
        <v>209</v>
      </c>
      <c r="E12" s="427" t="s">
        <v>103</v>
      </c>
      <c r="F12" s="429">
        <v>6.5</v>
      </c>
      <c r="G12" s="429">
        <v>6</v>
      </c>
      <c r="H12" s="429">
        <v>5.8</v>
      </c>
      <c r="I12" s="429">
        <v>6.6</v>
      </c>
      <c r="J12" s="429">
        <v>6.4</v>
      </c>
      <c r="K12" s="429">
        <v>6.2</v>
      </c>
      <c r="L12" s="430">
        <f t="shared" ref="L12:L19" si="0">SUM(F12:K12)/6</f>
        <v>6.25</v>
      </c>
      <c r="M12" s="429">
        <v>5.9</v>
      </c>
      <c r="N12" s="429">
        <v>5</v>
      </c>
      <c r="O12" s="429">
        <v>4.9000000000000004</v>
      </c>
      <c r="P12" s="430">
        <f t="shared" ref="P12:P19" si="1">((M12*0.5)+(N12*0.25)+(O12*0.25))</f>
        <v>5.4250000000000007</v>
      </c>
      <c r="Q12" s="429"/>
      <c r="R12" s="430">
        <f t="shared" ref="R12:R19" si="2">P12-Q12</f>
        <v>5.4250000000000007</v>
      </c>
      <c r="S12" s="429">
        <v>7</v>
      </c>
      <c r="T12" s="429"/>
      <c r="U12" s="430">
        <f t="shared" ref="U12:U19" si="3">S12-T12</f>
        <v>7</v>
      </c>
      <c r="V12" s="20">
        <f t="shared" ref="V12:V19" si="4">SUM((L12*0.6),(R12*0.25),(U12*0.15))</f>
        <v>6.15625</v>
      </c>
      <c r="W12" s="40"/>
      <c r="X12" s="429">
        <v>7</v>
      </c>
      <c r="Y12" s="429">
        <v>6.8</v>
      </c>
      <c r="Z12" s="429">
        <v>6.4</v>
      </c>
      <c r="AA12" s="429">
        <v>6.5</v>
      </c>
      <c r="AB12" s="430">
        <f t="shared" ref="AB12:AB19" si="5">(X12+Y12+Z12+AA12)/4</f>
        <v>6.6750000000000007</v>
      </c>
      <c r="AC12" s="429">
        <v>6.6</v>
      </c>
      <c r="AD12" s="429"/>
      <c r="AE12" s="430">
        <f t="shared" ref="AE12:AE19" si="6">AC12-AD12</f>
        <v>6.6</v>
      </c>
      <c r="AF12" s="429">
        <v>7.4</v>
      </c>
      <c r="AG12" s="429"/>
      <c r="AH12" s="430">
        <f t="shared" ref="AH12:AH19" si="7">AF12-AG12</f>
        <v>7.4</v>
      </c>
      <c r="AI12" s="20">
        <f t="shared" ref="AI12:AI19" si="8">((AB12*0.4)+(AE12*0.4)+(AH12*0.2))</f>
        <v>6.7900000000000009</v>
      </c>
      <c r="AJ12" s="26"/>
      <c r="AK12" s="152">
        <v>4.8</v>
      </c>
      <c r="AL12" s="152">
        <v>7</v>
      </c>
      <c r="AM12" s="152">
        <v>6.5</v>
      </c>
      <c r="AN12" s="152">
        <v>5.5</v>
      </c>
      <c r="AO12" s="152">
        <v>6</v>
      </c>
      <c r="AP12" s="152">
        <v>5</v>
      </c>
      <c r="AQ12" s="152">
        <v>6</v>
      </c>
      <c r="AR12" s="152">
        <v>6</v>
      </c>
      <c r="AS12" s="21">
        <f t="shared" ref="AS12:AS19" si="9">SUM(AK12:AR12)</f>
        <v>46.8</v>
      </c>
      <c r="AT12" s="20">
        <f t="shared" ref="AT12:AT19" si="10">AS12/8</f>
        <v>5.85</v>
      </c>
      <c r="AU12" s="17"/>
      <c r="AV12" s="158">
        <v>7.7</v>
      </c>
      <c r="AW12" s="23">
        <f t="shared" ref="AW12:AW19" si="11">AV12</f>
        <v>7.7</v>
      </c>
      <c r="AX12" s="159"/>
      <c r="AY12" s="23">
        <f t="shared" ref="AY12:AY19" si="12">SUM(AW12-AX12)</f>
        <v>7.7</v>
      </c>
      <c r="AZ12" s="155"/>
      <c r="BA12" s="152">
        <v>4.5</v>
      </c>
      <c r="BB12" s="152">
        <v>6</v>
      </c>
      <c r="BC12" s="152">
        <v>5.2</v>
      </c>
      <c r="BD12" s="152">
        <v>5.5</v>
      </c>
      <c r="BE12" s="152">
        <v>6</v>
      </c>
      <c r="BF12" s="152">
        <v>6.4</v>
      </c>
      <c r="BG12" s="152">
        <v>6.5</v>
      </c>
      <c r="BH12" s="152">
        <v>6.5</v>
      </c>
      <c r="BI12" s="21">
        <f t="shared" ref="BI12:BI19" si="13">SUM(BA12:BH12)</f>
        <v>46.6</v>
      </c>
      <c r="BJ12" s="20">
        <f t="shared" ref="BJ12:BJ19" si="14">BI12/8</f>
        <v>5.8250000000000002</v>
      </c>
      <c r="BK12" s="155"/>
      <c r="BL12" s="152">
        <v>7.5</v>
      </c>
      <c r="BM12" s="152">
        <v>6.5</v>
      </c>
      <c r="BN12" s="152">
        <v>6</v>
      </c>
      <c r="BO12" s="152">
        <v>6</v>
      </c>
      <c r="BP12" s="152">
        <v>6.4</v>
      </c>
      <c r="BQ12" s="20">
        <f t="shared" ref="BQ12:BQ19" si="15">SUM((BL12*0.2),(BM12*0.25),(BN12*0.2),(BO12*0.2),(BP12*0.15))</f>
        <v>6.4850000000000003</v>
      </c>
      <c r="BR12" s="157"/>
      <c r="BS12" s="20">
        <f t="shared" ref="BS12:BS19" si="16">BQ12-BR12</f>
        <v>6.4850000000000003</v>
      </c>
      <c r="BT12" s="155"/>
      <c r="BU12" s="152">
        <v>3.5</v>
      </c>
      <c r="BV12" s="152">
        <v>8</v>
      </c>
      <c r="BW12" s="152">
        <v>7.4</v>
      </c>
      <c r="BX12" s="152">
        <v>7.4</v>
      </c>
      <c r="BY12" s="152">
        <v>7</v>
      </c>
      <c r="BZ12" s="152">
        <v>6.8</v>
      </c>
      <c r="CA12" s="152">
        <v>7.4</v>
      </c>
      <c r="CB12" s="152">
        <v>7.5</v>
      </c>
      <c r="CC12" s="21">
        <f t="shared" ref="CC12:CC19" si="17">SUM(BU12:CB12)</f>
        <v>54.999999999999993</v>
      </c>
      <c r="CD12" s="20">
        <f t="shared" ref="CD12:CD19" si="18">CC12/8</f>
        <v>6.8749999999999991</v>
      </c>
      <c r="CE12" s="17"/>
      <c r="CF12" s="158">
        <v>8.0760000000000005</v>
      </c>
      <c r="CG12" s="23">
        <f t="shared" ref="CG12:CG19" si="19">CF12</f>
        <v>8.0760000000000005</v>
      </c>
      <c r="CH12" s="159"/>
      <c r="CI12" s="23">
        <f t="shared" ref="CI12:CI19" si="20">SUM(CG12-CH12)</f>
        <v>8.0760000000000005</v>
      </c>
      <c r="CJ12" s="155"/>
      <c r="CK12" s="161">
        <f t="shared" ref="CK12:CK19" si="21">((V12*0.25)+(AT12*0.25)+(BJ12*0.25)+(CD12*0.25))</f>
        <v>6.1765625000000002</v>
      </c>
      <c r="CM12" s="162">
        <f t="shared" ref="CM12:CM19" si="22">((AI12*0.25)+(BS12*0.25)+(AY12*0.25)+(CI12*0.25))</f>
        <v>7.2627500000000005</v>
      </c>
      <c r="CN12" s="16"/>
      <c r="CO12" s="162">
        <f t="shared" ref="CO12:CO19" si="23">(CK12+CM12)/2</f>
        <v>6.7196562499999999</v>
      </c>
      <c r="CP12" s="18">
        <v>1</v>
      </c>
      <c r="CQ12" s="3"/>
    </row>
    <row r="13" spans="1:95" s="12" customFormat="1" x14ac:dyDescent="0.3">
      <c r="A13" s="108">
        <v>19</v>
      </c>
      <c r="B13" s="427" t="s">
        <v>110</v>
      </c>
      <c r="C13" s="427" t="s">
        <v>189</v>
      </c>
      <c r="D13" s="427" t="s">
        <v>196</v>
      </c>
      <c r="E13" s="427" t="s">
        <v>197</v>
      </c>
      <c r="F13" s="429">
        <v>5.6</v>
      </c>
      <c r="G13" s="429">
        <v>4.5</v>
      </c>
      <c r="H13" s="429">
        <v>5.9</v>
      </c>
      <c r="I13" s="429">
        <v>5.4</v>
      </c>
      <c r="J13" s="429">
        <v>5.2</v>
      </c>
      <c r="K13" s="429">
        <v>5.4</v>
      </c>
      <c r="L13" s="430">
        <f t="shared" si="0"/>
        <v>5.333333333333333</v>
      </c>
      <c r="M13" s="429">
        <v>5</v>
      </c>
      <c r="N13" s="429">
        <v>5.2</v>
      </c>
      <c r="O13" s="429">
        <v>5</v>
      </c>
      <c r="P13" s="430">
        <f t="shared" si="1"/>
        <v>5.05</v>
      </c>
      <c r="Q13" s="429"/>
      <c r="R13" s="430">
        <f t="shared" si="2"/>
        <v>5.05</v>
      </c>
      <c r="S13" s="429">
        <v>6.2</v>
      </c>
      <c r="T13" s="429"/>
      <c r="U13" s="430">
        <f t="shared" si="3"/>
        <v>6.2</v>
      </c>
      <c r="V13" s="20">
        <f t="shared" si="4"/>
        <v>5.3924999999999992</v>
      </c>
      <c r="W13" s="40"/>
      <c r="X13" s="429">
        <v>6.2</v>
      </c>
      <c r="Y13" s="429">
        <v>6.2</v>
      </c>
      <c r="Z13" s="429">
        <v>5.9</v>
      </c>
      <c r="AA13" s="429">
        <v>6.5</v>
      </c>
      <c r="AB13" s="430">
        <f t="shared" si="5"/>
        <v>6.2</v>
      </c>
      <c r="AC13" s="429">
        <v>6.8</v>
      </c>
      <c r="AD13" s="429"/>
      <c r="AE13" s="430">
        <f t="shared" si="6"/>
        <v>6.8</v>
      </c>
      <c r="AF13" s="429">
        <v>6.8</v>
      </c>
      <c r="AG13" s="429"/>
      <c r="AH13" s="430">
        <f t="shared" si="7"/>
        <v>6.8</v>
      </c>
      <c r="AI13" s="20">
        <f t="shared" si="8"/>
        <v>6.5600000000000014</v>
      </c>
      <c r="AJ13" s="26"/>
      <c r="AK13" s="152">
        <v>4.8</v>
      </c>
      <c r="AL13" s="152">
        <v>6</v>
      </c>
      <c r="AM13" s="152">
        <v>6.5</v>
      </c>
      <c r="AN13" s="152">
        <v>5.2</v>
      </c>
      <c r="AO13" s="152">
        <v>6</v>
      </c>
      <c r="AP13" s="152">
        <v>5.5</v>
      </c>
      <c r="AQ13" s="152">
        <v>5.8</v>
      </c>
      <c r="AR13" s="152">
        <v>5.5</v>
      </c>
      <c r="AS13" s="21">
        <f t="shared" si="9"/>
        <v>45.3</v>
      </c>
      <c r="AT13" s="20">
        <f t="shared" si="10"/>
        <v>5.6624999999999996</v>
      </c>
      <c r="AU13" s="17"/>
      <c r="AV13" s="158">
        <v>7.556</v>
      </c>
      <c r="AW13" s="23">
        <f t="shared" si="11"/>
        <v>7.556</v>
      </c>
      <c r="AX13" s="159"/>
      <c r="AY13" s="23">
        <f t="shared" si="12"/>
        <v>7.556</v>
      </c>
      <c r="AZ13" s="155"/>
      <c r="BA13" s="152">
        <v>4</v>
      </c>
      <c r="BB13" s="152">
        <v>5</v>
      </c>
      <c r="BC13" s="152">
        <v>5.2</v>
      </c>
      <c r="BD13" s="152">
        <v>6</v>
      </c>
      <c r="BE13" s="152">
        <v>5.8</v>
      </c>
      <c r="BF13" s="152">
        <v>5.2</v>
      </c>
      <c r="BG13" s="152">
        <v>5.8</v>
      </c>
      <c r="BH13" s="152">
        <v>6</v>
      </c>
      <c r="BI13" s="21">
        <f t="shared" si="13"/>
        <v>43</v>
      </c>
      <c r="BJ13" s="20">
        <f t="shared" si="14"/>
        <v>5.375</v>
      </c>
      <c r="BK13" s="155"/>
      <c r="BL13" s="152">
        <v>7</v>
      </c>
      <c r="BM13" s="152">
        <v>6.5</v>
      </c>
      <c r="BN13" s="152">
        <v>6.2</v>
      </c>
      <c r="BO13" s="152">
        <v>7</v>
      </c>
      <c r="BP13" s="152">
        <v>6.4</v>
      </c>
      <c r="BQ13" s="20">
        <f t="shared" si="15"/>
        <v>6.6250000000000009</v>
      </c>
      <c r="BR13" s="157"/>
      <c r="BS13" s="20">
        <f t="shared" si="16"/>
        <v>6.6250000000000009</v>
      </c>
      <c r="BT13" s="155"/>
      <c r="BU13" s="152">
        <v>4.5</v>
      </c>
      <c r="BV13" s="152">
        <v>5.8</v>
      </c>
      <c r="BW13" s="152">
        <v>6.8</v>
      </c>
      <c r="BX13" s="152">
        <v>6.8</v>
      </c>
      <c r="BY13" s="152">
        <v>6.5</v>
      </c>
      <c r="BZ13" s="152">
        <v>5.8</v>
      </c>
      <c r="CA13" s="152">
        <v>6</v>
      </c>
      <c r="CB13" s="152">
        <v>6</v>
      </c>
      <c r="CC13" s="21">
        <f t="shared" si="17"/>
        <v>48.2</v>
      </c>
      <c r="CD13" s="20">
        <f t="shared" si="18"/>
        <v>6.0250000000000004</v>
      </c>
      <c r="CE13" s="17"/>
      <c r="CF13" s="158">
        <v>7.8179999999999996</v>
      </c>
      <c r="CG13" s="23">
        <f t="shared" si="19"/>
        <v>7.8179999999999996</v>
      </c>
      <c r="CH13" s="159"/>
      <c r="CI13" s="23">
        <f t="shared" si="20"/>
        <v>7.8179999999999996</v>
      </c>
      <c r="CJ13" s="155"/>
      <c r="CK13" s="161">
        <f t="shared" si="21"/>
        <v>5.6137499999999996</v>
      </c>
      <c r="CM13" s="162">
        <f t="shared" si="22"/>
        <v>7.1397500000000012</v>
      </c>
      <c r="CN13" s="16"/>
      <c r="CO13" s="162">
        <f t="shared" si="23"/>
        <v>6.3767500000000004</v>
      </c>
      <c r="CP13" s="18">
        <v>2</v>
      </c>
      <c r="CQ13" s="3"/>
    </row>
    <row r="14" spans="1:95" s="12" customFormat="1" x14ac:dyDescent="0.3">
      <c r="A14" s="108">
        <v>16</v>
      </c>
      <c r="B14" s="427" t="s">
        <v>207</v>
      </c>
      <c r="C14" s="427" t="s">
        <v>177</v>
      </c>
      <c r="D14" s="427" t="s">
        <v>178</v>
      </c>
      <c r="E14" s="427" t="s">
        <v>206</v>
      </c>
      <c r="F14" s="429">
        <v>5.2</v>
      </c>
      <c r="G14" s="429">
        <v>5.6</v>
      </c>
      <c r="H14" s="429">
        <v>6.2</v>
      </c>
      <c r="I14" s="429">
        <v>4.5999999999999996</v>
      </c>
      <c r="J14" s="429">
        <v>4.2</v>
      </c>
      <c r="K14" s="429">
        <v>4.5999999999999996</v>
      </c>
      <c r="L14" s="430">
        <f t="shared" si="0"/>
        <v>5.0666666666666664</v>
      </c>
      <c r="M14" s="429">
        <v>6.4</v>
      </c>
      <c r="N14" s="429">
        <v>6</v>
      </c>
      <c r="O14" s="429">
        <v>5.9</v>
      </c>
      <c r="P14" s="430">
        <f t="shared" si="1"/>
        <v>6.1750000000000007</v>
      </c>
      <c r="Q14" s="429"/>
      <c r="R14" s="430">
        <f t="shared" si="2"/>
        <v>6.1750000000000007</v>
      </c>
      <c r="S14" s="429">
        <v>6.4</v>
      </c>
      <c r="T14" s="429"/>
      <c r="U14" s="430">
        <f t="shared" si="3"/>
        <v>6.4</v>
      </c>
      <c r="V14" s="20">
        <f t="shared" si="4"/>
        <v>5.5437500000000002</v>
      </c>
      <c r="W14" s="40"/>
      <c r="X14" s="429">
        <v>6.5</v>
      </c>
      <c r="Y14" s="429">
        <v>6.4</v>
      </c>
      <c r="Z14" s="429">
        <v>6.6</v>
      </c>
      <c r="AA14" s="429">
        <v>6.4</v>
      </c>
      <c r="AB14" s="430">
        <f t="shared" si="5"/>
        <v>6.4749999999999996</v>
      </c>
      <c r="AC14" s="429">
        <v>6.6</v>
      </c>
      <c r="AD14" s="429"/>
      <c r="AE14" s="430">
        <f t="shared" si="6"/>
        <v>6.6</v>
      </c>
      <c r="AF14" s="429">
        <v>6.6</v>
      </c>
      <c r="AG14" s="429"/>
      <c r="AH14" s="430">
        <f t="shared" si="7"/>
        <v>6.6</v>
      </c>
      <c r="AI14" s="20">
        <f t="shared" si="8"/>
        <v>6.5500000000000007</v>
      </c>
      <c r="AJ14" s="26"/>
      <c r="AK14" s="152">
        <v>4.8</v>
      </c>
      <c r="AL14" s="152">
        <v>5.8</v>
      </c>
      <c r="AM14" s="152">
        <v>5</v>
      </c>
      <c r="AN14" s="152">
        <v>4.8</v>
      </c>
      <c r="AO14" s="152">
        <v>5</v>
      </c>
      <c r="AP14" s="152">
        <v>5</v>
      </c>
      <c r="AQ14" s="152">
        <v>5.5</v>
      </c>
      <c r="AR14" s="152">
        <v>5.3</v>
      </c>
      <c r="AS14" s="21">
        <f t="shared" si="9"/>
        <v>41.199999999999996</v>
      </c>
      <c r="AT14" s="20">
        <f t="shared" si="10"/>
        <v>5.1499999999999995</v>
      </c>
      <c r="AU14" s="17"/>
      <c r="AV14" s="158">
        <v>8.1820000000000004</v>
      </c>
      <c r="AW14" s="23">
        <f t="shared" si="11"/>
        <v>8.1820000000000004</v>
      </c>
      <c r="AX14" s="159"/>
      <c r="AY14" s="23">
        <f t="shared" si="12"/>
        <v>8.1820000000000004</v>
      </c>
      <c r="AZ14" s="155"/>
      <c r="BA14" s="152">
        <v>4.5</v>
      </c>
      <c r="BB14" s="152">
        <v>5.5</v>
      </c>
      <c r="BC14" s="152">
        <v>4</v>
      </c>
      <c r="BD14" s="152">
        <v>5</v>
      </c>
      <c r="BE14" s="152">
        <v>5</v>
      </c>
      <c r="BF14" s="152">
        <v>4.5</v>
      </c>
      <c r="BG14" s="152">
        <v>5.5</v>
      </c>
      <c r="BH14" s="152">
        <v>4.5</v>
      </c>
      <c r="BI14" s="21">
        <f t="shared" si="13"/>
        <v>38.5</v>
      </c>
      <c r="BJ14" s="20">
        <f t="shared" si="14"/>
        <v>4.8125</v>
      </c>
      <c r="BK14" s="155"/>
      <c r="BL14" s="152">
        <v>6.5</v>
      </c>
      <c r="BM14" s="152">
        <v>6.5</v>
      </c>
      <c r="BN14" s="152">
        <v>6.2</v>
      </c>
      <c r="BO14" s="152">
        <v>6.5</v>
      </c>
      <c r="BP14" s="152">
        <v>6</v>
      </c>
      <c r="BQ14" s="20">
        <f t="shared" si="15"/>
        <v>6.3650000000000002</v>
      </c>
      <c r="BR14" s="157"/>
      <c r="BS14" s="20">
        <f t="shared" si="16"/>
        <v>6.3650000000000002</v>
      </c>
      <c r="BT14" s="155"/>
      <c r="BU14" s="152">
        <v>4</v>
      </c>
      <c r="BV14" s="152">
        <v>5</v>
      </c>
      <c r="BW14" s="152">
        <v>5.5</v>
      </c>
      <c r="BX14" s="152">
        <v>6</v>
      </c>
      <c r="BY14" s="152">
        <v>6</v>
      </c>
      <c r="BZ14" s="152">
        <v>5.5</v>
      </c>
      <c r="CA14" s="152">
        <v>5.5</v>
      </c>
      <c r="CB14" s="152">
        <v>5.8</v>
      </c>
      <c r="CC14" s="21">
        <f t="shared" si="17"/>
        <v>43.3</v>
      </c>
      <c r="CD14" s="20">
        <f t="shared" si="18"/>
        <v>5.4124999999999996</v>
      </c>
      <c r="CE14" s="17"/>
      <c r="CF14" s="158">
        <v>7.6</v>
      </c>
      <c r="CG14" s="23">
        <f t="shared" si="19"/>
        <v>7.6</v>
      </c>
      <c r="CH14" s="159"/>
      <c r="CI14" s="23">
        <f t="shared" si="20"/>
        <v>7.6</v>
      </c>
      <c r="CJ14" s="155"/>
      <c r="CK14" s="161">
        <f t="shared" si="21"/>
        <v>5.2296874999999998</v>
      </c>
      <c r="CM14" s="162">
        <f t="shared" si="22"/>
        <v>7.1742500000000007</v>
      </c>
      <c r="CN14" s="16"/>
      <c r="CO14" s="162">
        <f t="shared" si="23"/>
        <v>6.2019687500000007</v>
      </c>
      <c r="CP14" s="18">
        <v>3</v>
      </c>
      <c r="CQ14" s="3"/>
    </row>
    <row r="15" spans="1:95" s="12" customFormat="1" x14ac:dyDescent="0.3">
      <c r="A15" s="108">
        <v>38</v>
      </c>
      <c r="B15" s="427" t="s">
        <v>210</v>
      </c>
      <c r="C15" s="427" t="s">
        <v>199</v>
      </c>
      <c r="D15" s="427" t="s">
        <v>211</v>
      </c>
      <c r="E15" s="427" t="s">
        <v>185</v>
      </c>
      <c r="F15" s="429">
        <v>5.8</v>
      </c>
      <c r="G15" s="429">
        <v>6.4</v>
      </c>
      <c r="H15" s="429">
        <v>6.4</v>
      </c>
      <c r="I15" s="429">
        <v>4.5999999999999996</v>
      </c>
      <c r="J15" s="429">
        <v>4.8</v>
      </c>
      <c r="K15" s="429">
        <v>4.4000000000000004</v>
      </c>
      <c r="L15" s="430">
        <f t="shared" si="0"/>
        <v>5.4000000000000012</v>
      </c>
      <c r="M15" s="429">
        <v>5.9</v>
      </c>
      <c r="N15" s="429">
        <v>6.6</v>
      </c>
      <c r="O15" s="429">
        <v>6.4</v>
      </c>
      <c r="P15" s="430">
        <f t="shared" si="1"/>
        <v>6.1999999999999993</v>
      </c>
      <c r="Q15" s="429"/>
      <c r="R15" s="430">
        <f t="shared" si="2"/>
        <v>6.1999999999999993</v>
      </c>
      <c r="S15" s="429">
        <v>6.7</v>
      </c>
      <c r="T15" s="429"/>
      <c r="U15" s="430">
        <f t="shared" si="3"/>
        <v>6.7</v>
      </c>
      <c r="V15" s="20">
        <f t="shared" si="4"/>
        <v>5.7950000000000008</v>
      </c>
      <c r="W15" s="40"/>
      <c r="X15" s="429">
        <v>6</v>
      </c>
      <c r="Y15" s="429">
        <v>6.4</v>
      </c>
      <c r="Z15" s="429">
        <v>4.5</v>
      </c>
      <c r="AA15" s="429">
        <v>6</v>
      </c>
      <c r="AB15" s="430">
        <f t="shared" si="5"/>
        <v>5.7249999999999996</v>
      </c>
      <c r="AC15" s="429">
        <v>6.7</v>
      </c>
      <c r="AD15" s="429"/>
      <c r="AE15" s="430">
        <f t="shared" si="6"/>
        <v>6.7</v>
      </c>
      <c r="AF15" s="429">
        <v>7</v>
      </c>
      <c r="AG15" s="429"/>
      <c r="AH15" s="430">
        <f t="shared" si="7"/>
        <v>7</v>
      </c>
      <c r="AI15" s="20">
        <f t="shared" si="8"/>
        <v>6.370000000000001</v>
      </c>
      <c r="AJ15" s="26"/>
      <c r="AK15" s="152">
        <v>4</v>
      </c>
      <c r="AL15" s="152">
        <v>6</v>
      </c>
      <c r="AM15" s="152">
        <v>4.5</v>
      </c>
      <c r="AN15" s="152">
        <v>5.5</v>
      </c>
      <c r="AO15" s="152">
        <v>4.8</v>
      </c>
      <c r="AP15" s="152">
        <v>4.5</v>
      </c>
      <c r="AQ15" s="152">
        <v>5</v>
      </c>
      <c r="AR15" s="152">
        <v>4.5</v>
      </c>
      <c r="AS15" s="21">
        <f t="shared" si="9"/>
        <v>38.799999999999997</v>
      </c>
      <c r="AT15" s="20">
        <f t="shared" si="10"/>
        <v>4.8499999999999996</v>
      </c>
      <c r="AU15" s="17"/>
      <c r="AV15" s="158">
        <v>6.67</v>
      </c>
      <c r="AW15" s="23">
        <f t="shared" si="11"/>
        <v>6.67</v>
      </c>
      <c r="AX15" s="159"/>
      <c r="AY15" s="23">
        <f t="shared" si="12"/>
        <v>6.67</v>
      </c>
      <c r="AZ15" s="155"/>
      <c r="BA15" s="152">
        <v>4</v>
      </c>
      <c r="BB15" s="152">
        <v>5.5</v>
      </c>
      <c r="BC15" s="152">
        <v>4.2</v>
      </c>
      <c r="BD15" s="152">
        <v>5.5</v>
      </c>
      <c r="BE15" s="152">
        <v>5.2</v>
      </c>
      <c r="BF15" s="152">
        <v>4.8</v>
      </c>
      <c r="BG15" s="152">
        <v>5.5</v>
      </c>
      <c r="BH15" s="152">
        <v>5</v>
      </c>
      <c r="BI15" s="21">
        <f t="shared" si="13"/>
        <v>39.700000000000003</v>
      </c>
      <c r="BJ15" s="20">
        <f t="shared" si="14"/>
        <v>4.9625000000000004</v>
      </c>
      <c r="BK15" s="155"/>
      <c r="BL15" s="152">
        <v>6.5</v>
      </c>
      <c r="BM15" s="152">
        <v>6.2</v>
      </c>
      <c r="BN15" s="152">
        <v>6.5</v>
      </c>
      <c r="BO15" s="152">
        <v>6</v>
      </c>
      <c r="BP15" s="152">
        <v>6.2</v>
      </c>
      <c r="BQ15" s="20">
        <f t="shared" si="15"/>
        <v>6.28</v>
      </c>
      <c r="BR15" s="157"/>
      <c r="BS15" s="20">
        <f t="shared" si="16"/>
        <v>6.28</v>
      </c>
      <c r="BT15" s="155"/>
      <c r="BU15" s="152">
        <v>4</v>
      </c>
      <c r="BV15" s="152">
        <v>4.5</v>
      </c>
      <c r="BW15" s="152">
        <v>5.5</v>
      </c>
      <c r="BX15" s="152">
        <v>6.5</v>
      </c>
      <c r="BY15" s="152">
        <v>6.4</v>
      </c>
      <c r="BZ15" s="152">
        <v>6</v>
      </c>
      <c r="CA15" s="152">
        <v>4.2</v>
      </c>
      <c r="CB15" s="152">
        <v>6</v>
      </c>
      <c r="CC15" s="21">
        <f t="shared" si="17"/>
        <v>43.1</v>
      </c>
      <c r="CD15" s="20">
        <f t="shared" si="18"/>
        <v>5.3875000000000002</v>
      </c>
      <c r="CE15" s="17"/>
      <c r="CF15" s="158">
        <v>7.4</v>
      </c>
      <c r="CG15" s="23">
        <f t="shared" si="19"/>
        <v>7.4</v>
      </c>
      <c r="CH15" s="159"/>
      <c r="CI15" s="23">
        <f t="shared" si="20"/>
        <v>7.4</v>
      </c>
      <c r="CJ15" s="155"/>
      <c r="CK15" s="161">
        <f t="shared" si="21"/>
        <v>5.2487500000000002</v>
      </c>
      <c r="CM15" s="162">
        <f t="shared" si="22"/>
        <v>6.68</v>
      </c>
      <c r="CN15" s="16"/>
      <c r="CO15" s="162">
        <f t="shared" si="23"/>
        <v>5.9643750000000004</v>
      </c>
      <c r="CP15" s="18">
        <v>4</v>
      </c>
      <c r="CQ15" s="3"/>
    </row>
    <row r="16" spans="1:95" s="12" customFormat="1" x14ac:dyDescent="0.3">
      <c r="A16" s="108">
        <v>12</v>
      </c>
      <c r="B16" s="427" t="s">
        <v>205</v>
      </c>
      <c r="C16" s="427" t="s">
        <v>177</v>
      </c>
      <c r="D16" s="427" t="s">
        <v>178</v>
      </c>
      <c r="E16" s="427" t="s">
        <v>206</v>
      </c>
      <c r="F16" s="429">
        <v>5.2</v>
      </c>
      <c r="G16" s="429">
        <v>5.6</v>
      </c>
      <c r="H16" s="429">
        <v>6.2</v>
      </c>
      <c r="I16" s="429">
        <v>4.5999999999999996</v>
      </c>
      <c r="J16" s="429">
        <v>4.2</v>
      </c>
      <c r="K16" s="429">
        <v>4.5999999999999996</v>
      </c>
      <c r="L16" s="430">
        <f t="shared" si="0"/>
        <v>5.0666666666666664</v>
      </c>
      <c r="M16" s="429">
        <v>6.4</v>
      </c>
      <c r="N16" s="429">
        <v>6</v>
      </c>
      <c r="O16" s="429">
        <v>5.9</v>
      </c>
      <c r="P16" s="430">
        <f t="shared" si="1"/>
        <v>6.1750000000000007</v>
      </c>
      <c r="Q16" s="429"/>
      <c r="R16" s="430">
        <f t="shared" si="2"/>
        <v>6.1750000000000007</v>
      </c>
      <c r="S16" s="429">
        <v>6.4</v>
      </c>
      <c r="T16" s="429"/>
      <c r="U16" s="430">
        <f t="shared" si="3"/>
        <v>6.4</v>
      </c>
      <c r="V16" s="20">
        <f t="shared" si="4"/>
        <v>5.5437500000000002</v>
      </c>
      <c r="W16" s="40"/>
      <c r="X16" s="429">
        <v>6.5</v>
      </c>
      <c r="Y16" s="429">
        <v>6.4</v>
      </c>
      <c r="Z16" s="429">
        <v>6.6</v>
      </c>
      <c r="AA16" s="429">
        <v>6.4</v>
      </c>
      <c r="AB16" s="430">
        <f t="shared" si="5"/>
        <v>6.4749999999999996</v>
      </c>
      <c r="AC16" s="429">
        <v>6.6</v>
      </c>
      <c r="AD16" s="429"/>
      <c r="AE16" s="430">
        <f t="shared" si="6"/>
        <v>6.6</v>
      </c>
      <c r="AF16" s="429">
        <v>6.6</v>
      </c>
      <c r="AG16" s="429"/>
      <c r="AH16" s="430">
        <f t="shared" si="7"/>
        <v>6.6</v>
      </c>
      <c r="AI16" s="20">
        <f t="shared" si="8"/>
        <v>6.5500000000000007</v>
      </c>
      <c r="AJ16" s="26"/>
      <c r="AK16" s="152">
        <v>4</v>
      </c>
      <c r="AL16" s="152">
        <v>5</v>
      </c>
      <c r="AM16" s="152">
        <v>5</v>
      </c>
      <c r="AN16" s="152">
        <v>4.8</v>
      </c>
      <c r="AO16" s="152">
        <v>4.8</v>
      </c>
      <c r="AP16" s="152">
        <v>4.5</v>
      </c>
      <c r="AQ16" s="152">
        <v>3.8</v>
      </c>
      <c r="AR16" s="152">
        <v>5</v>
      </c>
      <c r="AS16" s="21">
        <f t="shared" si="9"/>
        <v>36.900000000000006</v>
      </c>
      <c r="AT16" s="20">
        <f t="shared" si="10"/>
        <v>4.6125000000000007</v>
      </c>
      <c r="AU16" s="17"/>
      <c r="AV16" s="158">
        <v>7.5</v>
      </c>
      <c r="AW16" s="23">
        <f t="shared" si="11"/>
        <v>7.5</v>
      </c>
      <c r="AX16" s="159"/>
      <c r="AY16" s="23">
        <f t="shared" si="12"/>
        <v>7.5</v>
      </c>
      <c r="AZ16" s="155"/>
      <c r="BA16" s="152">
        <v>4</v>
      </c>
      <c r="BB16" s="152">
        <v>5.5</v>
      </c>
      <c r="BC16" s="152">
        <v>4.5</v>
      </c>
      <c r="BD16" s="152">
        <v>4.5</v>
      </c>
      <c r="BE16" s="152">
        <v>5.2</v>
      </c>
      <c r="BF16" s="152">
        <v>6</v>
      </c>
      <c r="BG16" s="152">
        <v>4</v>
      </c>
      <c r="BH16" s="152">
        <v>5</v>
      </c>
      <c r="BI16" s="21">
        <f t="shared" si="13"/>
        <v>38.700000000000003</v>
      </c>
      <c r="BJ16" s="20">
        <f t="shared" si="14"/>
        <v>4.8375000000000004</v>
      </c>
      <c r="BK16" s="155"/>
      <c r="BL16" s="152">
        <v>6.5</v>
      </c>
      <c r="BM16" s="152">
        <v>6</v>
      </c>
      <c r="BN16" s="152">
        <v>6.2</v>
      </c>
      <c r="BO16" s="152">
        <v>6</v>
      </c>
      <c r="BP16" s="152">
        <v>5.5</v>
      </c>
      <c r="BQ16" s="20">
        <f t="shared" si="15"/>
        <v>6.0650000000000004</v>
      </c>
      <c r="BR16" s="157"/>
      <c r="BS16" s="20">
        <f t="shared" si="16"/>
        <v>6.0650000000000004</v>
      </c>
      <c r="BT16" s="155"/>
      <c r="BU16" s="152">
        <v>3</v>
      </c>
      <c r="BV16" s="152">
        <v>4.2</v>
      </c>
      <c r="BW16" s="152">
        <v>5.2</v>
      </c>
      <c r="BX16" s="152">
        <v>5.8</v>
      </c>
      <c r="BY16" s="152">
        <v>5.2</v>
      </c>
      <c r="BZ16" s="152">
        <v>5.5</v>
      </c>
      <c r="CA16" s="152">
        <v>4.5</v>
      </c>
      <c r="CB16" s="152">
        <v>5.5</v>
      </c>
      <c r="CC16" s="21">
        <f t="shared" si="17"/>
        <v>38.9</v>
      </c>
      <c r="CD16" s="20">
        <f t="shared" si="18"/>
        <v>4.8624999999999998</v>
      </c>
      <c r="CE16" s="17"/>
      <c r="CF16" s="158">
        <v>7.2220000000000004</v>
      </c>
      <c r="CG16" s="23">
        <f t="shared" si="19"/>
        <v>7.2220000000000004</v>
      </c>
      <c r="CH16" s="159"/>
      <c r="CI16" s="23">
        <f t="shared" si="20"/>
        <v>7.2220000000000004</v>
      </c>
      <c r="CJ16" s="155"/>
      <c r="CK16" s="161">
        <f t="shared" si="21"/>
        <v>4.9640624999999998</v>
      </c>
      <c r="CM16" s="162">
        <f t="shared" si="22"/>
        <v>6.8342500000000008</v>
      </c>
      <c r="CN16" s="16"/>
      <c r="CO16" s="162">
        <f t="shared" si="23"/>
        <v>5.8991562500000008</v>
      </c>
      <c r="CP16" s="18">
        <v>5</v>
      </c>
      <c r="CQ16" s="3"/>
    </row>
    <row r="17" spans="1:95" s="12" customFormat="1" x14ac:dyDescent="0.3">
      <c r="A17" s="108">
        <v>73</v>
      </c>
      <c r="B17" s="427" t="s">
        <v>115</v>
      </c>
      <c r="C17" s="427" t="s">
        <v>177</v>
      </c>
      <c r="D17" s="427" t="s">
        <v>178</v>
      </c>
      <c r="E17" s="427" t="s">
        <v>116</v>
      </c>
      <c r="F17" s="429">
        <v>5.2</v>
      </c>
      <c r="G17" s="429">
        <v>6</v>
      </c>
      <c r="H17" s="429">
        <v>6</v>
      </c>
      <c r="I17" s="429">
        <v>4.5</v>
      </c>
      <c r="J17" s="429">
        <v>4.2</v>
      </c>
      <c r="K17" s="429">
        <v>4.3</v>
      </c>
      <c r="L17" s="430">
        <f t="shared" si="0"/>
        <v>5.0333333333333332</v>
      </c>
      <c r="M17" s="429">
        <v>6.2</v>
      </c>
      <c r="N17" s="429">
        <v>6</v>
      </c>
      <c r="O17" s="429">
        <v>5.9</v>
      </c>
      <c r="P17" s="430">
        <f t="shared" si="1"/>
        <v>6.0749999999999993</v>
      </c>
      <c r="Q17" s="429"/>
      <c r="R17" s="430">
        <f t="shared" si="2"/>
        <v>6.0749999999999993</v>
      </c>
      <c r="S17" s="429">
        <v>6.4</v>
      </c>
      <c r="T17" s="429"/>
      <c r="U17" s="430">
        <f t="shared" si="3"/>
        <v>6.4</v>
      </c>
      <c r="V17" s="20">
        <f t="shared" si="4"/>
        <v>5.4987500000000002</v>
      </c>
      <c r="W17" s="40"/>
      <c r="X17" s="429">
        <v>6.5</v>
      </c>
      <c r="Y17" s="429">
        <v>6.4</v>
      </c>
      <c r="Z17" s="429">
        <v>4.5</v>
      </c>
      <c r="AA17" s="429">
        <v>5</v>
      </c>
      <c r="AB17" s="430">
        <f t="shared" si="5"/>
        <v>5.6</v>
      </c>
      <c r="AC17" s="429">
        <v>6.6</v>
      </c>
      <c r="AD17" s="429"/>
      <c r="AE17" s="430">
        <f t="shared" si="6"/>
        <v>6.6</v>
      </c>
      <c r="AF17" s="429">
        <v>6.6</v>
      </c>
      <c r="AG17" s="429"/>
      <c r="AH17" s="430">
        <f t="shared" si="7"/>
        <v>6.6</v>
      </c>
      <c r="AI17" s="20">
        <f t="shared" si="8"/>
        <v>6.2</v>
      </c>
      <c r="AJ17" s="26"/>
      <c r="AK17" s="152">
        <v>4.5</v>
      </c>
      <c r="AL17" s="152">
        <v>5.3</v>
      </c>
      <c r="AM17" s="152">
        <v>6</v>
      </c>
      <c r="AN17" s="152">
        <v>5.3</v>
      </c>
      <c r="AO17" s="152">
        <v>6</v>
      </c>
      <c r="AP17" s="152">
        <v>5</v>
      </c>
      <c r="AQ17" s="152">
        <v>4</v>
      </c>
      <c r="AR17" s="152">
        <v>4</v>
      </c>
      <c r="AS17" s="21">
        <f t="shared" si="9"/>
        <v>40.1</v>
      </c>
      <c r="AT17" s="20">
        <f t="shared" si="10"/>
        <v>5.0125000000000002</v>
      </c>
      <c r="AU17" s="17"/>
      <c r="AV17" s="158">
        <v>6.4</v>
      </c>
      <c r="AW17" s="23">
        <f t="shared" si="11"/>
        <v>6.4</v>
      </c>
      <c r="AX17" s="159"/>
      <c r="AY17" s="23">
        <f t="shared" si="12"/>
        <v>6.4</v>
      </c>
      <c r="AZ17" s="155"/>
      <c r="BA17" s="152">
        <v>4.2</v>
      </c>
      <c r="BB17" s="152">
        <v>5</v>
      </c>
      <c r="BC17" s="152">
        <v>5.5</v>
      </c>
      <c r="BD17" s="152">
        <v>5</v>
      </c>
      <c r="BE17" s="152">
        <v>5.5</v>
      </c>
      <c r="BF17" s="152">
        <v>5</v>
      </c>
      <c r="BG17" s="152">
        <v>5</v>
      </c>
      <c r="BH17" s="152">
        <v>4.8</v>
      </c>
      <c r="BI17" s="21">
        <f t="shared" si="13"/>
        <v>40</v>
      </c>
      <c r="BJ17" s="20">
        <f t="shared" si="14"/>
        <v>5</v>
      </c>
      <c r="BK17" s="155"/>
      <c r="BL17" s="152">
        <v>7</v>
      </c>
      <c r="BM17" s="152">
        <v>6</v>
      </c>
      <c r="BN17" s="152">
        <v>5.5</v>
      </c>
      <c r="BO17" s="152">
        <v>5.5</v>
      </c>
      <c r="BP17" s="152">
        <v>5</v>
      </c>
      <c r="BQ17" s="20">
        <f t="shared" si="15"/>
        <v>5.85</v>
      </c>
      <c r="BR17" s="157">
        <v>1</v>
      </c>
      <c r="BS17" s="20">
        <f t="shared" si="16"/>
        <v>4.8499999999999996</v>
      </c>
      <c r="BT17" s="155"/>
      <c r="BU17" s="152">
        <v>4</v>
      </c>
      <c r="BV17" s="152">
        <v>5</v>
      </c>
      <c r="BW17" s="152">
        <v>6</v>
      </c>
      <c r="BX17" s="152">
        <v>7</v>
      </c>
      <c r="BY17" s="152">
        <v>6.4</v>
      </c>
      <c r="BZ17" s="152">
        <v>6</v>
      </c>
      <c r="CA17" s="152">
        <v>4</v>
      </c>
      <c r="CB17" s="152">
        <v>5.5</v>
      </c>
      <c r="CC17" s="21">
        <f t="shared" si="17"/>
        <v>43.9</v>
      </c>
      <c r="CD17" s="20">
        <f t="shared" si="18"/>
        <v>5.4874999999999998</v>
      </c>
      <c r="CE17" s="17"/>
      <c r="CF17" s="158">
        <v>6.9</v>
      </c>
      <c r="CG17" s="23">
        <f t="shared" si="19"/>
        <v>6.9</v>
      </c>
      <c r="CH17" s="159"/>
      <c r="CI17" s="23">
        <f t="shared" si="20"/>
        <v>6.9</v>
      </c>
      <c r="CJ17" s="155"/>
      <c r="CK17" s="161">
        <f t="shared" si="21"/>
        <v>5.2496875000000003</v>
      </c>
      <c r="CM17" s="162">
        <f t="shared" si="22"/>
        <v>6.0875000000000004</v>
      </c>
      <c r="CN17" s="16"/>
      <c r="CO17" s="162">
        <f t="shared" si="23"/>
        <v>5.6685937500000003</v>
      </c>
      <c r="CP17" s="18">
        <v>6</v>
      </c>
      <c r="CQ17" s="3"/>
    </row>
    <row r="18" spans="1:95" s="12" customFormat="1" x14ac:dyDescent="0.3">
      <c r="A18" s="108">
        <v>59</v>
      </c>
      <c r="B18" s="427" t="s">
        <v>123</v>
      </c>
      <c r="C18" s="1" t="s">
        <v>187</v>
      </c>
      <c r="D18" s="427" t="s">
        <v>188</v>
      </c>
      <c r="E18" s="427" t="s">
        <v>111</v>
      </c>
      <c r="F18" s="429">
        <v>5</v>
      </c>
      <c r="G18" s="429">
        <v>5.5</v>
      </c>
      <c r="H18" s="429">
        <v>5.8</v>
      </c>
      <c r="I18" s="429">
        <v>5.9</v>
      </c>
      <c r="J18" s="429">
        <v>6</v>
      </c>
      <c r="K18" s="429">
        <v>5.9</v>
      </c>
      <c r="L18" s="430">
        <f t="shared" si="0"/>
        <v>5.6833333333333336</v>
      </c>
      <c r="M18" s="429">
        <v>5.6</v>
      </c>
      <c r="N18" s="429">
        <v>5.8</v>
      </c>
      <c r="O18" s="429">
        <v>6.2</v>
      </c>
      <c r="P18" s="430">
        <f t="shared" si="1"/>
        <v>5.8</v>
      </c>
      <c r="Q18" s="429">
        <v>2</v>
      </c>
      <c r="R18" s="430">
        <f t="shared" si="2"/>
        <v>3.8</v>
      </c>
      <c r="S18" s="429">
        <v>6.9</v>
      </c>
      <c r="T18" s="429"/>
      <c r="U18" s="430">
        <f t="shared" si="3"/>
        <v>6.9</v>
      </c>
      <c r="V18" s="20">
        <f t="shared" si="4"/>
        <v>5.3950000000000005</v>
      </c>
      <c r="W18" s="40"/>
      <c r="X18" s="429">
        <v>6.5</v>
      </c>
      <c r="Y18" s="429">
        <v>6.4</v>
      </c>
      <c r="Z18" s="429">
        <v>6</v>
      </c>
      <c r="AA18" s="429">
        <v>6.4</v>
      </c>
      <c r="AB18" s="430">
        <f t="shared" si="5"/>
        <v>6.3249999999999993</v>
      </c>
      <c r="AC18" s="429">
        <v>6.6</v>
      </c>
      <c r="AD18" s="429"/>
      <c r="AE18" s="430">
        <f t="shared" si="6"/>
        <v>6.6</v>
      </c>
      <c r="AF18" s="429">
        <v>7.2</v>
      </c>
      <c r="AG18" s="429"/>
      <c r="AH18" s="430">
        <f t="shared" si="7"/>
        <v>7.2</v>
      </c>
      <c r="AI18" s="20">
        <f t="shared" si="8"/>
        <v>6.61</v>
      </c>
      <c r="AJ18" s="26"/>
      <c r="AK18" s="152">
        <v>0</v>
      </c>
      <c r="AL18" s="152">
        <v>5.5</v>
      </c>
      <c r="AM18" s="152">
        <v>5.3</v>
      </c>
      <c r="AN18" s="152">
        <v>5</v>
      </c>
      <c r="AO18" s="152">
        <v>4.5</v>
      </c>
      <c r="AP18" s="152">
        <v>5</v>
      </c>
      <c r="AQ18" s="152">
        <v>6.5</v>
      </c>
      <c r="AR18" s="152">
        <v>5</v>
      </c>
      <c r="AS18" s="21">
        <f t="shared" si="9"/>
        <v>36.799999999999997</v>
      </c>
      <c r="AT18" s="20">
        <f t="shared" si="10"/>
        <v>4.5999999999999996</v>
      </c>
      <c r="AU18" s="17"/>
      <c r="AV18" s="158">
        <v>5.7779999999999996</v>
      </c>
      <c r="AW18" s="23">
        <f t="shared" si="11"/>
        <v>5.7779999999999996</v>
      </c>
      <c r="AX18" s="159"/>
      <c r="AY18" s="23">
        <f t="shared" si="12"/>
        <v>5.7779999999999996</v>
      </c>
      <c r="AZ18" s="155"/>
      <c r="BA18" s="152">
        <v>4.5</v>
      </c>
      <c r="BB18" s="152">
        <v>5.5</v>
      </c>
      <c r="BC18" s="152">
        <v>4.8</v>
      </c>
      <c r="BD18" s="152">
        <v>5.5</v>
      </c>
      <c r="BE18" s="152">
        <v>6</v>
      </c>
      <c r="BF18" s="152">
        <v>5.8</v>
      </c>
      <c r="BG18" s="152">
        <v>6</v>
      </c>
      <c r="BH18" s="152">
        <v>5.5</v>
      </c>
      <c r="BI18" s="21">
        <f t="shared" si="13"/>
        <v>43.6</v>
      </c>
      <c r="BJ18" s="20">
        <f t="shared" si="14"/>
        <v>5.45</v>
      </c>
      <c r="BK18" s="155"/>
      <c r="BL18" s="152">
        <v>7.5</v>
      </c>
      <c r="BM18" s="152">
        <v>5.5</v>
      </c>
      <c r="BN18" s="152">
        <v>5</v>
      </c>
      <c r="BO18" s="152">
        <v>5</v>
      </c>
      <c r="BP18" s="152">
        <v>4.5</v>
      </c>
      <c r="BQ18" s="20">
        <f t="shared" si="15"/>
        <v>5.55</v>
      </c>
      <c r="BR18" s="157">
        <v>1</v>
      </c>
      <c r="BS18" s="20">
        <f t="shared" si="16"/>
        <v>4.55</v>
      </c>
      <c r="BT18" s="155"/>
      <c r="BU18" s="152">
        <v>0</v>
      </c>
      <c r="BV18" s="152">
        <v>5</v>
      </c>
      <c r="BW18" s="152">
        <v>5.8</v>
      </c>
      <c r="BX18" s="152">
        <v>7</v>
      </c>
      <c r="BY18" s="152">
        <v>6.5</v>
      </c>
      <c r="BZ18" s="152">
        <v>6.5</v>
      </c>
      <c r="CA18" s="152">
        <v>6.8</v>
      </c>
      <c r="CB18" s="152">
        <v>6.8</v>
      </c>
      <c r="CC18" s="21">
        <f t="shared" si="17"/>
        <v>44.4</v>
      </c>
      <c r="CD18" s="20">
        <f t="shared" si="18"/>
        <v>5.55</v>
      </c>
      <c r="CE18" s="17"/>
      <c r="CF18" s="158">
        <v>7.0830000000000002</v>
      </c>
      <c r="CG18" s="23">
        <f t="shared" si="19"/>
        <v>7.0830000000000002</v>
      </c>
      <c r="CH18" s="159"/>
      <c r="CI18" s="23">
        <f t="shared" si="20"/>
        <v>7.0830000000000002</v>
      </c>
      <c r="CJ18" s="155"/>
      <c r="CK18" s="161">
        <f t="shared" si="21"/>
        <v>5.2487500000000002</v>
      </c>
      <c r="CM18" s="162">
        <f t="shared" si="22"/>
        <v>6.0052500000000002</v>
      </c>
      <c r="CN18" s="16"/>
      <c r="CO18" s="162">
        <f t="shared" si="23"/>
        <v>5.6270000000000007</v>
      </c>
      <c r="CP18" s="18">
        <v>7</v>
      </c>
      <c r="CQ18" s="3"/>
    </row>
    <row r="19" spans="1:95" s="12" customFormat="1" x14ac:dyDescent="0.3">
      <c r="A19" s="108">
        <v>62</v>
      </c>
      <c r="B19" s="427" t="s">
        <v>203</v>
      </c>
      <c r="C19" s="427" t="s">
        <v>177</v>
      </c>
      <c r="D19" s="427" t="s">
        <v>178</v>
      </c>
      <c r="E19" s="427" t="s">
        <v>204</v>
      </c>
      <c r="F19" s="429">
        <v>5.2</v>
      </c>
      <c r="G19" s="429">
        <v>5.6</v>
      </c>
      <c r="H19" s="429">
        <v>6</v>
      </c>
      <c r="I19" s="429">
        <v>4.5</v>
      </c>
      <c r="J19" s="429">
        <v>4.2</v>
      </c>
      <c r="K19" s="429">
        <v>4.3</v>
      </c>
      <c r="L19" s="430">
        <f t="shared" si="0"/>
        <v>4.9666666666666668</v>
      </c>
      <c r="M19" s="429">
        <v>6.2</v>
      </c>
      <c r="N19" s="429">
        <v>6</v>
      </c>
      <c r="O19" s="429">
        <v>5.9</v>
      </c>
      <c r="P19" s="430">
        <f t="shared" si="1"/>
        <v>6.0749999999999993</v>
      </c>
      <c r="Q19" s="429"/>
      <c r="R19" s="430">
        <f t="shared" si="2"/>
        <v>6.0749999999999993</v>
      </c>
      <c r="S19" s="429">
        <v>6.4</v>
      </c>
      <c r="T19" s="429"/>
      <c r="U19" s="430">
        <f t="shared" si="3"/>
        <v>6.4</v>
      </c>
      <c r="V19" s="20">
        <f t="shared" si="4"/>
        <v>5.4587499999999993</v>
      </c>
      <c r="W19" s="40"/>
      <c r="X19" s="429">
        <v>6.5</v>
      </c>
      <c r="Y19" s="429">
        <v>6.4</v>
      </c>
      <c r="Z19" s="429">
        <v>4.5</v>
      </c>
      <c r="AA19" s="429">
        <v>5</v>
      </c>
      <c r="AB19" s="430">
        <f t="shared" si="5"/>
        <v>5.6</v>
      </c>
      <c r="AC19" s="429">
        <v>6.6</v>
      </c>
      <c r="AD19" s="429"/>
      <c r="AE19" s="430">
        <f t="shared" si="6"/>
        <v>6.6</v>
      </c>
      <c r="AF19" s="429">
        <v>6.6</v>
      </c>
      <c r="AG19" s="429"/>
      <c r="AH19" s="430">
        <f t="shared" si="7"/>
        <v>6.6</v>
      </c>
      <c r="AI19" s="20">
        <f t="shared" si="8"/>
        <v>6.2</v>
      </c>
      <c r="AJ19" s="26"/>
      <c r="AK19" s="152">
        <v>3.5</v>
      </c>
      <c r="AL19" s="152">
        <v>4</v>
      </c>
      <c r="AM19" s="152">
        <v>5</v>
      </c>
      <c r="AN19" s="152">
        <v>4.5</v>
      </c>
      <c r="AO19" s="152">
        <v>4.5</v>
      </c>
      <c r="AP19" s="152">
        <v>4</v>
      </c>
      <c r="AQ19" s="152">
        <v>5.5</v>
      </c>
      <c r="AR19" s="152">
        <v>4</v>
      </c>
      <c r="AS19" s="21">
        <f t="shared" si="9"/>
        <v>35</v>
      </c>
      <c r="AT19" s="20">
        <f t="shared" si="10"/>
        <v>4.375</v>
      </c>
      <c r="AU19" s="17"/>
      <c r="AV19" s="158">
        <v>6.89</v>
      </c>
      <c r="AW19" s="23">
        <f t="shared" si="11"/>
        <v>6.89</v>
      </c>
      <c r="AX19" s="159"/>
      <c r="AY19" s="23">
        <f t="shared" si="12"/>
        <v>6.89</v>
      </c>
      <c r="AZ19" s="155"/>
      <c r="BA19" s="152">
        <v>4</v>
      </c>
      <c r="BB19" s="152">
        <v>3.5</v>
      </c>
      <c r="BC19" s="152">
        <v>3.8</v>
      </c>
      <c r="BD19" s="152">
        <v>3.5</v>
      </c>
      <c r="BE19" s="152">
        <v>4.5</v>
      </c>
      <c r="BF19" s="152">
        <v>4.5</v>
      </c>
      <c r="BG19" s="152">
        <v>5</v>
      </c>
      <c r="BH19" s="152">
        <v>4</v>
      </c>
      <c r="BI19" s="21">
        <f t="shared" si="13"/>
        <v>32.799999999999997</v>
      </c>
      <c r="BJ19" s="20">
        <f t="shared" si="14"/>
        <v>4.0999999999999996</v>
      </c>
      <c r="BK19" s="155"/>
      <c r="BL19" s="152">
        <v>7</v>
      </c>
      <c r="BM19" s="152">
        <v>5</v>
      </c>
      <c r="BN19" s="152">
        <v>5.5</v>
      </c>
      <c r="BO19" s="152">
        <v>4.5</v>
      </c>
      <c r="BP19" s="152">
        <v>4</v>
      </c>
      <c r="BQ19" s="20">
        <f t="shared" si="15"/>
        <v>5.25</v>
      </c>
      <c r="BR19" s="157"/>
      <c r="BS19" s="20">
        <f t="shared" si="16"/>
        <v>5.25</v>
      </c>
      <c r="BT19" s="155"/>
      <c r="BU19" s="152">
        <v>4.2</v>
      </c>
      <c r="BV19" s="152">
        <v>3</v>
      </c>
      <c r="BW19" s="152">
        <v>4.2</v>
      </c>
      <c r="BX19" s="152">
        <v>5.8</v>
      </c>
      <c r="BY19" s="152">
        <v>4.5</v>
      </c>
      <c r="BZ19" s="152">
        <v>5.5</v>
      </c>
      <c r="CA19" s="152">
        <v>4</v>
      </c>
      <c r="CB19" s="152">
        <v>4.5</v>
      </c>
      <c r="CC19" s="21">
        <f t="shared" si="17"/>
        <v>35.700000000000003</v>
      </c>
      <c r="CD19" s="20">
        <f t="shared" si="18"/>
        <v>4.4625000000000004</v>
      </c>
      <c r="CE19" s="17"/>
      <c r="CF19" s="158">
        <v>7.5</v>
      </c>
      <c r="CG19" s="23">
        <f t="shared" si="19"/>
        <v>7.5</v>
      </c>
      <c r="CH19" s="159"/>
      <c r="CI19" s="23">
        <f t="shared" si="20"/>
        <v>7.5</v>
      </c>
      <c r="CJ19" s="155"/>
      <c r="CK19" s="161">
        <f t="shared" si="21"/>
        <v>4.5990624999999996</v>
      </c>
      <c r="CM19" s="162">
        <f t="shared" si="22"/>
        <v>6.46</v>
      </c>
      <c r="CN19" s="16"/>
      <c r="CO19" s="162">
        <f t="shared" si="23"/>
        <v>5.5295312499999998</v>
      </c>
      <c r="CP19" s="18">
        <v>8</v>
      </c>
      <c r="CQ19" s="3"/>
    </row>
    <row r="20" spans="1:95" x14ac:dyDescent="0.3">
      <c r="B20" s="248"/>
      <c r="C20" s="249"/>
    </row>
    <row r="21" spans="1:95" x14ac:dyDescent="0.3">
      <c r="B21" s="248"/>
      <c r="C21" s="249"/>
    </row>
    <row r="22" spans="1:95" x14ac:dyDescent="0.3">
      <c r="B22" s="248"/>
      <c r="C22" s="249"/>
    </row>
    <row r="23" spans="1:95" x14ac:dyDescent="0.3">
      <c r="B23" s="248"/>
      <c r="C23" s="249"/>
    </row>
    <row r="24" spans="1:95" x14ac:dyDescent="0.3">
      <c r="B24" s="248"/>
      <c r="C24" s="249"/>
    </row>
    <row r="25" spans="1:95" x14ac:dyDescent="0.3">
      <c r="B25" s="248"/>
      <c r="C25" s="249"/>
    </row>
    <row r="26" spans="1:95" x14ac:dyDescent="0.3">
      <c r="B26" s="248"/>
    </row>
    <row r="27" spans="1:95" x14ac:dyDescent="0.3">
      <c r="B27" s="248"/>
    </row>
    <row r="28" spans="1:95" x14ac:dyDescent="0.3">
      <c r="B28" s="248"/>
    </row>
  </sheetData>
  <sortState xmlns:xlrd2="http://schemas.microsoft.com/office/spreadsheetml/2017/richdata2" ref="A12:CP19">
    <sortCondition descending="1" ref="CO12:CO19"/>
  </sortState>
  <mergeCells count="3">
    <mergeCell ref="A3:B3"/>
    <mergeCell ref="N9:N10"/>
    <mergeCell ref="O9:O10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333EC-72CB-4980-96EA-809F877BDBEC}">
  <sheetPr>
    <pageSetUpPr fitToPage="1"/>
  </sheetPr>
  <dimension ref="A1:CQ28"/>
  <sheetViews>
    <sheetView workbookViewId="0">
      <pane xSplit="2" topLeftCell="BR1" activePane="topRight" state="frozen"/>
      <selection pane="topRight" activeCell="A19" sqref="A19:XFD19"/>
    </sheetView>
  </sheetViews>
  <sheetFormatPr defaultColWidth="9.109375" defaultRowHeight="14.4" x14ac:dyDescent="0.3"/>
  <cols>
    <col min="1" max="1" width="5.44140625" style="3" customWidth="1"/>
    <col min="2" max="2" width="20.77734375" style="3" customWidth="1"/>
    <col min="3" max="3" width="25.5546875" style="3" customWidth="1"/>
    <col min="4" max="4" width="24.5546875" style="3" customWidth="1"/>
    <col min="5" max="5" width="25.109375" style="3" customWidth="1"/>
    <col min="6" max="6" width="7.5546875" customWidth="1"/>
    <col min="7" max="7" width="10.77734375" customWidth="1"/>
    <col min="8" max="8" width="10.21875" customWidth="1"/>
    <col min="9" max="9" width="9.21875" customWidth="1"/>
    <col min="10" max="10" width="11" customWidth="1"/>
    <col min="11" max="11" width="9" customWidth="1"/>
    <col min="12" max="22" width="9.109375" customWidth="1"/>
    <col min="23" max="23" width="2.88671875" customWidth="1"/>
    <col min="24" max="24" width="7.5546875" customWidth="1"/>
    <col min="25" max="25" width="10.77734375" customWidth="1"/>
    <col min="26" max="26" width="9.21875" customWidth="1"/>
    <col min="27" max="27" width="11" customWidth="1"/>
    <col min="28" max="35" width="9.109375" customWidth="1"/>
    <col min="36" max="36" width="2.88671875" customWidth="1"/>
    <col min="37" max="46" width="9.109375" customWidth="1"/>
    <col min="47" max="47" width="3.21875" style="3" customWidth="1"/>
    <col min="48" max="51" width="9.109375" style="141" customWidth="1"/>
    <col min="52" max="52" width="2.77734375" customWidth="1"/>
    <col min="53" max="62" width="9.109375" customWidth="1"/>
    <col min="63" max="63" width="2.77734375" customWidth="1"/>
    <col min="64" max="71" width="9.109375" customWidth="1"/>
    <col min="72" max="72" width="2.77734375" customWidth="1"/>
    <col min="73" max="82" width="9.109375" customWidth="1"/>
    <col min="83" max="83" width="3.21875" style="3" customWidth="1"/>
    <col min="84" max="87" width="9.109375" style="141" customWidth="1"/>
    <col min="88" max="88" width="4" customWidth="1"/>
    <col min="89" max="89" width="12.109375" style="3" customWidth="1"/>
    <col min="90" max="90" width="2.77734375" style="3" customWidth="1"/>
    <col min="91" max="91" width="10.44140625" style="3" customWidth="1"/>
    <col min="92" max="92" width="2.77734375" style="3" customWidth="1"/>
    <col min="93" max="93" width="11.5546875" style="3" bestFit="1" customWidth="1"/>
    <col min="94" max="94" width="13.21875" style="3" customWidth="1"/>
    <col min="95" max="95" width="10.5546875" style="3" bestFit="1" customWidth="1"/>
    <col min="96" max="16384" width="9.109375" style="3"/>
  </cols>
  <sheetData>
    <row r="1" spans="1:95" ht="15.6" x14ac:dyDescent="0.3">
      <c r="A1" s="84" t="str">
        <f>'Comp Detail'!A1</f>
        <v>Australian National Vaulting Championships 2024</v>
      </c>
      <c r="D1" s="133" t="s">
        <v>76</v>
      </c>
      <c r="E1" s="90" t="s">
        <v>292</v>
      </c>
      <c r="F1" s="1"/>
      <c r="G1" s="1"/>
      <c r="H1" s="1"/>
      <c r="I1" s="1"/>
      <c r="J1" s="1"/>
      <c r="K1" s="1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1"/>
      <c r="Y1" s="1"/>
      <c r="Z1" s="1"/>
      <c r="AA1" s="1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V1" s="23"/>
      <c r="AW1" s="23"/>
      <c r="AX1" s="23"/>
      <c r="AY1" s="23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F1" s="23"/>
      <c r="CG1" s="23"/>
      <c r="CH1" s="23"/>
      <c r="CI1" s="23"/>
      <c r="CJ1" s="90"/>
      <c r="CP1" s="5">
        <f ca="1">NOW()</f>
        <v>45603.451327662035</v>
      </c>
    </row>
    <row r="2" spans="1:95" ht="15.6" x14ac:dyDescent="0.3">
      <c r="A2" s="27"/>
      <c r="D2" s="133" t="s">
        <v>77</v>
      </c>
      <c r="E2" s="90" t="s">
        <v>291</v>
      </c>
      <c r="F2" s="1"/>
      <c r="G2" s="1"/>
      <c r="H2" s="1"/>
      <c r="I2" s="1"/>
      <c r="J2" s="1"/>
      <c r="K2" s="1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1"/>
      <c r="Y2" s="1"/>
      <c r="Z2" s="1"/>
      <c r="AA2" s="1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V2" s="23"/>
      <c r="AW2" s="23"/>
      <c r="AX2" s="23"/>
      <c r="AY2" s="23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F2" s="23"/>
      <c r="CG2" s="23"/>
      <c r="CH2" s="23"/>
      <c r="CI2" s="23"/>
      <c r="CJ2" s="90"/>
      <c r="CP2" s="7">
        <f ca="1">NOW()</f>
        <v>45603.451327662035</v>
      </c>
    </row>
    <row r="3" spans="1:95" ht="15.6" x14ac:dyDescent="0.3">
      <c r="A3" s="471" t="str">
        <f>'Comp Detail'!A3</f>
        <v>27 to 29 Sept 2024</v>
      </c>
      <c r="B3" s="472"/>
      <c r="D3" s="133" t="s">
        <v>78</v>
      </c>
      <c r="E3" t="s">
        <v>290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90"/>
      <c r="AJ3" s="90"/>
      <c r="AK3" s="134"/>
      <c r="AL3" s="90"/>
      <c r="AM3" s="90"/>
      <c r="AN3" s="90"/>
      <c r="AO3" s="90"/>
      <c r="AP3" s="90"/>
      <c r="AQ3" s="90"/>
      <c r="AR3" s="90"/>
      <c r="AS3" s="90"/>
      <c r="AT3" s="90"/>
      <c r="AW3" s="25"/>
      <c r="AX3" s="25"/>
      <c r="AY3" s="25"/>
      <c r="BA3" s="134"/>
      <c r="BB3" s="90"/>
      <c r="BC3" s="90"/>
      <c r="BD3" s="90"/>
      <c r="BE3" s="90"/>
      <c r="BF3" s="90"/>
      <c r="BG3" s="90"/>
      <c r="BH3" s="90"/>
      <c r="BI3" s="90"/>
      <c r="BJ3" s="90"/>
      <c r="BL3" s="90"/>
      <c r="BM3" s="90"/>
      <c r="BN3" s="90"/>
      <c r="BO3" s="90"/>
      <c r="BP3" s="90"/>
      <c r="BQ3" s="90"/>
      <c r="BR3" s="90"/>
      <c r="BS3" s="90"/>
      <c r="BU3" s="134"/>
      <c r="BV3" s="90"/>
      <c r="BW3" s="90"/>
      <c r="BX3" s="90"/>
      <c r="BY3" s="90"/>
      <c r="BZ3" s="90"/>
      <c r="CA3" s="90"/>
      <c r="CB3" s="90"/>
      <c r="CC3" s="90"/>
      <c r="CD3" s="90"/>
      <c r="CG3" s="25"/>
      <c r="CH3" s="25"/>
      <c r="CI3" s="25"/>
    </row>
    <row r="4" spans="1:95" ht="15.6" x14ac:dyDescent="0.3">
      <c r="A4" s="140"/>
      <c r="B4" s="141"/>
      <c r="D4" s="133" t="s">
        <v>130</v>
      </c>
      <c r="E4" s="90" t="s">
        <v>288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90"/>
      <c r="AJ4" s="90"/>
      <c r="AK4" s="134"/>
      <c r="AL4" s="90"/>
      <c r="AM4" s="90"/>
      <c r="AN4" s="90"/>
      <c r="AO4" s="90"/>
      <c r="AP4" s="90"/>
      <c r="AQ4" s="90"/>
      <c r="AR4" s="90"/>
      <c r="AS4" s="90"/>
      <c r="AT4" s="90"/>
      <c r="AW4" s="25"/>
      <c r="AX4" s="25"/>
      <c r="AY4" s="25"/>
      <c r="BA4" s="134"/>
      <c r="BB4" s="90"/>
      <c r="BC4" s="90"/>
      <c r="BD4" s="90"/>
      <c r="BE4" s="90"/>
      <c r="BF4" s="90"/>
      <c r="BG4" s="90"/>
      <c r="BH4" s="90"/>
      <c r="BI4" s="90"/>
      <c r="BJ4" s="90"/>
      <c r="BL4" s="90"/>
      <c r="BM4" s="90"/>
      <c r="BN4" s="90"/>
      <c r="BO4" s="90"/>
      <c r="BP4" s="90"/>
      <c r="BQ4" s="90"/>
      <c r="BR4" s="90"/>
      <c r="BS4" s="90"/>
      <c r="BU4" s="134"/>
      <c r="BV4" s="90"/>
      <c r="BW4" s="90"/>
      <c r="BX4" s="90"/>
      <c r="BY4" s="90"/>
      <c r="BZ4" s="90"/>
      <c r="CA4" s="90"/>
      <c r="CB4" s="90"/>
      <c r="CC4" s="90"/>
      <c r="CD4" s="90"/>
      <c r="CG4" s="25"/>
      <c r="CH4" s="25"/>
      <c r="CI4" s="25"/>
    </row>
    <row r="5" spans="1:95" ht="15.6" x14ac:dyDescent="0.3">
      <c r="A5" s="27" t="s">
        <v>212</v>
      </c>
      <c r="B5" s="6"/>
      <c r="D5" s="4"/>
      <c r="E5" s="4"/>
      <c r="F5" s="142" t="s">
        <v>74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34"/>
      <c r="X5" s="149" t="s">
        <v>51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90"/>
      <c r="AK5" s="142" t="s">
        <v>74</v>
      </c>
      <c r="AL5" s="150"/>
      <c r="AM5" s="150"/>
      <c r="AN5" s="150"/>
      <c r="AO5" s="150"/>
      <c r="AP5" s="150"/>
      <c r="AQ5" s="150"/>
      <c r="AR5" s="150"/>
      <c r="AS5" s="150"/>
      <c r="AT5" s="150"/>
      <c r="AU5" s="134"/>
      <c r="AV5" s="149" t="s">
        <v>51</v>
      </c>
      <c r="AW5" s="154"/>
      <c r="AX5" s="154"/>
      <c r="AY5" s="154"/>
      <c r="AZ5" s="92"/>
      <c r="BA5" s="142" t="s">
        <v>74</v>
      </c>
      <c r="BB5" s="150"/>
      <c r="BC5" s="150"/>
      <c r="BD5" s="150"/>
      <c r="BE5" s="150"/>
      <c r="BF5" s="150"/>
      <c r="BG5" s="150"/>
      <c r="BH5" s="150"/>
      <c r="BI5" s="150"/>
      <c r="BJ5" s="150"/>
      <c r="BK5" s="92"/>
      <c r="BL5" s="199" t="s">
        <v>51</v>
      </c>
      <c r="BM5" s="199"/>
      <c r="BN5" s="153"/>
      <c r="BO5" s="153"/>
      <c r="BP5" s="153"/>
      <c r="BQ5" s="153"/>
      <c r="BR5" s="153"/>
      <c r="BS5" s="153"/>
      <c r="BT5" s="92"/>
      <c r="BU5" s="142" t="s">
        <v>74</v>
      </c>
      <c r="BV5" s="150"/>
      <c r="BW5" s="150"/>
      <c r="BX5" s="150"/>
      <c r="BY5" s="150"/>
      <c r="BZ5" s="150"/>
      <c r="CA5" s="150"/>
      <c r="CB5" s="150"/>
      <c r="CC5" s="150"/>
      <c r="CD5" s="150"/>
      <c r="CE5" s="134"/>
      <c r="CF5" s="149" t="s">
        <v>51</v>
      </c>
      <c r="CG5" s="154"/>
      <c r="CH5" s="154"/>
      <c r="CI5" s="154"/>
      <c r="CJ5" s="92"/>
    </row>
    <row r="6" spans="1:95" ht="15.6" x14ac:dyDescent="0.3">
      <c r="A6" s="27" t="s">
        <v>53</v>
      </c>
      <c r="B6" s="6" t="s">
        <v>213</v>
      </c>
      <c r="D6" s="4"/>
      <c r="E6" s="4"/>
      <c r="F6" s="90"/>
      <c r="G6" s="90"/>
      <c r="H6" s="90"/>
      <c r="I6" s="90"/>
      <c r="J6" s="90"/>
      <c r="K6" s="90"/>
      <c r="P6" s="90"/>
      <c r="Q6" s="90"/>
      <c r="R6" s="90"/>
      <c r="S6" s="90"/>
      <c r="T6" s="90"/>
      <c r="U6" s="90"/>
      <c r="V6" s="90"/>
      <c r="W6" s="90"/>
      <c r="Z6" s="90"/>
      <c r="AA6" s="90"/>
      <c r="AC6" s="134"/>
      <c r="AD6" s="134"/>
      <c r="AE6" s="134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V6" s="23"/>
      <c r="AW6" s="23"/>
      <c r="AX6" s="23"/>
      <c r="AY6" s="23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F6" s="23"/>
      <c r="CG6" s="23"/>
      <c r="CH6" s="23"/>
      <c r="CI6" s="23"/>
      <c r="CJ6" s="90"/>
    </row>
    <row r="7" spans="1:95" ht="15.6" x14ac:dyDescent="0.3">
      <c r="A7" s="27"/>
      <c r="B7" s="6"/>
      <c r="D7" s="4"/>
      <c r="F7" s="134" t="s">
        <v>47</v>
      </c>
      <c r="G7" s="90" t="str">
        <f>E1</f>
        <v>Abbie White</v>
      </c>
      <c r="H7" s="90"/>
      <c r="I7" s="90"/>
      <c r="J7" s="90"/>
      <c r="K7" s="90"/>
      <c r="P7" s="134"/>
      <c r="Q7" s="134"/>
      <c r="R7" s="134"/>
      <c r="S7" s="90"/>
      <c r="T7" s="90"/>
      <c r="U7" s="90"/>
      <c r="V7" s="90"/>
      <c r="W7" s="134"/>
      <c r="X7" s="134" t="s">
        <v>47</v>
      </c>
      <c r="Y7" s="90" t="str">
        <f>E1</f>
        <v>Abbie White</v>
      </c>
      <c r="Z7" s="90"/>
      <c r="AA7" s="90"/>
      <c r="AC7" s="90"/>
      <c r="AD7" s="90"/>
      <c r="AE7" s="90"/>
      <c r="AF7" s="90"/>
      <c r="AG7" s="90"/>
      <c r="AH7" s="90"/>
      <c r="AI7" s="90"/>
      <c r="AJ7" s="90"/>
      <c r="AK7" s="134" t="s">
        <v>46</v>
      </c>
      <c r="AL7" s="90" t="str">
        <f>E2</f>
        <v>Nicole de Villiers</v>
      </c>
      <c r="AN7" s="90"/>
      <c r="AO7" s="90"/>
      <c r="AP7" s="90"/>
      <c r="AQ7" s="90"/>
      <c r="AR7" s="90"/>
      <c r="AS7" s="90"/>
      <c r="AT7" s="90"/>
      <c r="AV7" s="134" t="s">
        <v>46</v>
      </c>
      <c r="AW7" s="90" t="str">
        <f>E2</f>
        <v>Nicole de Villiers</v>
      </c>
      <c r="AX7" s="90"/>
      <c r="AY7" s="23"/>
      <c r="AZ7" s="90"/>
      <c r="BA7" s="134" t="s">
        <v>48</v>
      </c>
      <c r="BB7" s="90" t="str">
        <f>E3</f>
        <v>Monika Eriksson</v>
      </c>
      <c r="BC7" s="90"/>
      <c r="BD7" s="90"/>
      <c r="BE7" s="90"/>
      <c r="BF7" s="90"/>
      <c r="BG7" s="90"/>
      <c r="BH7" s="90"/>
      <c r="BI7" s="90"/>
      <c r="BJ7" s="90"/>
      <c r="BK7" s="90"/>
      <c r="BL7" s="134" t="s">
        <v>48</v>
      </c>
      <c r="BM7" s="90" t="str">
        <f>E3</f>
        <v>Monika Eriksson</v>
      </c>
      <c r="BO7" s="90"/>
      <c r="BP7" s="90"/>
      <c r="BQ7" s="90"/>
      <c r="BR7" s="134"/>
      <c r="BS7" s="134"/>
      <c r="BT7" s="90"/>
      <c r="BU7" s="134" t="s">
        <v>96</v>
      </c>
      <c r="BV7" s="90" t="str">
        <f>E4</f>
        <v>Angie Deeks</v>
      </c>
      <c r="BX7" s="90"/>
      <c r="BY7" s="90"/>
      <c r="BZ7" s="90"/>
      <c r="CA7" s="90"/>
      <c r="CB7" s="90"/>
      <c r="CC7" s="90"/>
      <c r="CD7" s="90"/>
      <c r="CF7" s="134" t="s">
        <v>96</v>
      </c>
      <c r="CG7" s="90" t="str">
        <f>E4</f>
        <v>Angie Deeks</v>
      </c>
      <c r="CH7" s="90"/>
      <c r="CI7" s="23"/>
      <c r="CJ7" s="90"/>
    </row>
    <row r="8" spans="1:95" x14ac:dyDescent="0.3">
      <c r="F8" s="134" t="s">
        <v>26</v>
      </c>
      <c r="G8" s="90"/>
      <c r="H8" s="90"/>
      <c r="I8" s="90"/>
      <c r="J8" s="90"/>
      <c r="K8" s="90"/>
      <c r="P8" s="90"/>
      <c r="Q8" s="90"/>
      <c r="R8" s="90"/>
      <c r="S8" s="90"/>
      <c r="T8" s="90"/>
      <c r="U8" s="90"/>
      <c r="V8" s="90"/>
      <c r="W8" s="90"/>
      <c r="X8" s="134" t="s">
        <v>26</v>
      </c>
      <c r="Y8" s="90"/>
      <c r="AJ8" s="90"/>
      <c r="AL8" s="90"/>
      <c r="AM8" s="90"/>
      <c r="AN8" s="90"/>
      <c r="AO8" s="90"/>
      <c r="AP8" s="90"/>
      <c r="AQ8" s="90"/>
      <c r="AR8" s="90"/>
      <c r="AS8" s="90"/>
      <c r="AT8" s="90"/>
      <c r="AW8" s="160"/>
      <c r="AX8" s="23"/>
      <c r="AY8" s="23"/>
      <c r="BB8" s="90"/>
      <c r="BC8" s="90"/>
      <c r="BD8" s="90"/>
      <c r="BE8" s="90"/>
      <c r="BF8" s="90"/>
      <c r="BG8" s="90"/>
      <c r="BH8" s="90"/>
      <c r="BI8" s="90"/>
      <c r="BJ8" s="90"/>
      <c r="BL8" s="90"/>
      <c r="BM8" s="90"/>
      <c r="BN8" s="90"/>
      <c r="BO8" s="90"/>
      <c r="BP8" s="90"/>
      <c r="BQ8" s="90"/>
      <c r="BR8" s="90"/>
      <c r="BS8" s="90"/>
      <c r="BV8" s="90"/>
      <c r="BW8" s="90"/>
      <c r="BX8" s="90"/>
      <c r="BY8" s="90"/>
      <c r="BZ8" s="90"/>
      <c r="CA8" s="90"/>
      <c r="CB8" s="90"/>
      <c r="CC8" s="90"/>
      <c r="CD8" s="90"/>
      <c r="CG8" s="160"/>
      <c r="CH8" s="23"/>
      <c r="CI8" s="23"/>
      <c r="CK8" s="6" t="s">
        <v>12</v>
      </c>
    </row>
    <row r="9" spans="1:95" x14ac:dyDescent="0.3"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469" t="s">
        <v>132</v>
      </c>
      <c r="O9" s="470" t="s">
        <v>133</v>
      </c>
      <c r="P9" s="144"/>
      <c r="Q9" s="144"/>
      <c r="R9" s="144" t="s">
        <v>2</v>
      </c>
      <c r="S9" s="427"/>
      <c r="T9" s="144"/>
      <c r="U9" s="144" t="s">
        <v>3</v>
      </c>
      <c r="V9" s="144" t="s">
        <v>80</v>
      </c>
      <c r="W9" s="108"/>
      <c r="X9" s="134" t="s">
        <v>1</v>
      </c>
      <c r="Y9" s="90"/>
      <c r="Z9" s="90"/>
      <c r="AA9" s="90"/>
      <c r="AB9" s="143" t="s">
        <v>1</v>
      </c>
      <c r="AC9" s="144"/>
      <c r="AD9" s="144"/>
      <c r="AE9" s="144" t="s">
        <v>2</v>
      </c>
      <c r="AF9" s="427"/>
      <c r="AG9" s="144"/>
      <c r="AH9" s="144" t="s">
        <v>3</v>
      </c>
      <c r="AI9" s="144" t="s">
        <v>80</v>
      </c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V9" s="25"/>
      <c r="AW9" s="23"/>
      <c r="AX9" s="23" t="s">
        <v>10</v>
      </c>
      <c r="AY9" s="23" t="s">
        <v>13</v>
      </c>
      <c r="AZ9" s="155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155"/>
      <c r="BL9" s="90" t="s">
        <v>14</v>
      </c>
      <c r="BM9" s="90"/>
      <c r="BN9" s="90"/>
      <c r="BO9" s="90"/>
      <c r="BP9" s="90"/>
      <c r="BQ9" s="90"/>
      <c r="BR9" s="90"/>
      <c r="BS9" s="108" t="s">
        <v>14</v>
      </c>
      <c r="BT9" s="155"/>
      <c r="BU9" s="90"/>
      <c r="BV9" s="90"/>
      <c r="BW9" s="90"/>
      <c r="BX9" s="90"/>
      <c r="BY9" s="90"/>
      <c r="BZ9" s="90"/>
      <c r="CA9" s="90"/>
      <c r="CB9" s="90"/>
      <c r="CC9" s="90"/>
      <c r="CD9" s="90"/>
      <c r="CF9" s="25"/>
      <c r="CG9" s="23"/>
      <c r="CH9" s="23" t="s">
        <v>10</v>
      </c>
      <c r="CI9" s="23" t="s">
        <v>13</v>
      </c>
      <c r="CJ9" s="155"/>
    </row>
    <row r="10" spans="1:95" x14ac:dyDescent="0.3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469"/>
      <c r="O10" s="469"/>
      <c r="P10" s="130" t="s">
        <v>2</v>
      </c>
      <c r="Q10" s="130" t="s">
        <v>87</v>
      </c>
      <c r="R10" s="145" t="s">
        <v>34</v>
      </c>
      <c r="S10" s="428" t="s">
        <v>3</v>
      </c>
      <c r="T10" s="130" t="s">
        <v>87</v>
      </c>
      <c r="U10" s="145" t="s">
        <v>34</v>
      </c>
      <c r="V10" s="145" t="s">
        <v>34</v>
      </c>
      <c r="W10" s="151"/>
      <c r="X10" s="136" t="s">
        <v>81</v>
      </c>
      <c r="Y10" s="136" t="s">
        <v>82</v>
      </c>
      <c r="Z10" s="136" t="s">
        <v>84</v>
      </c>
      <c r="AA10" s="136" t="s">
        <v>85</v>
      </c>
      <c r="AB10" s="145" t="s">
        <v>34</v>
      </c>
      <c r="AC10" s="130" t="s">
        <v>2</v>
      </c>
      <c r="AD10" s="130" t="s">
        <v>87</v>
      </c>
      <c r="AE10" s="145" t="s">
        <v>34</v>
      </c>
      <c r="AF10" s="428" t="s">
        <v>3</v>
      </c>
      <c r="AG10" s="130" t="s">
        <v>87</v>
      </c>
      <c r="AH10" s="145" t="s">
        <v>34</v>
      </c>
      <c r="AI10" s="145" t="s">
        <v>34</v>
      </c>
      <c r="AJ10" s="155"/>
      <c r="AK10" s="110" t="s">
        <v>29</v>
      </c>
      <c r="AL10" s="110" t="s">
        <v>30</v>
      </c>
      <c r="AM10" s="110" t="s">
        <v>89</v>
      </c>
      <c r="AN10" s="110" t="s">
        <v>55</v>
      </c>
      <c r="AO10" s="110" t="s">
        <v>90</v>
      </c>
      <c r="AP10" s="110" t="s">
        <v>91</v>
      </c>
      <c r="AQ10" s="110" t="s">
        <v>31</v>
      </c>
      <c r="AR10" s="110" t="s">
        <v>92</v>
      </c>
      <c r="AS10" s="110" t="s">
        <v>38</v>
      </c>
      <c r="AT10" s="110" t="s">
        <v>37</v>
      </c>
      <c r="AU10" s="12"/>
      <c r="AV10" s="156" t="s">
        <v>36</v>
      </c>
      <c r="AW10" s="156" t="s">
        <v>13</v>
      </c>
      <c r="AX10" s="156" t="s">
        <v>9</v>
      </c>
      <c r="AY10" s="156" t="s">
        <v>15</v>
      </c>
      <c r="AZ10" s="155"/>
      <c r="BA10" s="110" t="s">
        <v>29</v>
      </c>
      <c r="BB10" s="110" t="s">
        <v>30</v>
      </c>
      <c r="BC10" s="110" t="s">
        <v>89</v>
      </c>
      <c r="BD10" s="110" t="s">
        <v>55</v>
      </c>
      <c r="BE10" s="110" t="s">
        <v>90</v>
      </c>
      <c r="BF10" s="110" t="s">
        <v>91</v>
      </c>
      <c r="BG10" s="110" t="s">
        <v>31</v>
      </c>
      <c r="BH10" s="110" t="s">
        <v>92</v>
      </c>
      <c r="BI10" s="110" t="s">
        <v>38</v>
      </c>
      <c r="BJ10" s="110" t="s">
        <v>37</v>
      </c>
      <c r="BK10" s="155"/>
      <c r="BL10" s="130" t="s">
        <v>101</v>
      </c>
      <c r="BM10" s="130" t="s">
        <v>4</v>
      </c>
      <c r="BN10" s="130" t="s">
        <v>5</v>
      </c>
      <c r="BO10" s="130" t="s">
        <v>6</v>
      </c>
      <c r="BP10" s="130" t="s">
        <v>7</v>
      </c>
      <c r="BQ10" s="130" t="s">
        <v>33</v>
      </c>
      <c r="BR10" s="110" t="s">
        <v>21</v>
      </c>
      <c r="BS10" s="110" t="s">
        <v>15</v>
      </c>
      <c r="BT10" s="155"/>
      <c r="BU10" s="110" t="s">
        <v>29</v>
      </c>
      <c r="BV10" s="110" t="s">
        <v>30</v>
      </c>
      <c r="BW10" s="110" t="s">
        <v>89</v>
      </c>
      <c r="BX10" s="110" t="s">
        <v>55</v>
      </c>
      <c r="BY10" s="110" t="s">
        <v>90</v>
      </c>
      <c r="BZ10" s="110" t="s">
        <v>91</v>
      </c>
      <c r="CA10" s="110" t="s">
        <v>31</v>
      </c>
      <c r="CB10" s="110" t="s">
        <v>92</v>
      </c>
      <c r="CC10" s="110" t="s">
        <v>38</v>
      </c>
      <c r="CD10" s="110" t="s">
        <v>37</v>
      </c>
      <c r="CE10" s="12"/>
      <c r="CF10" s="156" t="s">
        <v>36</v>
      </c>
      <c r="CG10" s="156" t="s">
        <v>13</v>
      </c>
      <c r="CH10" s="156" t="s">
        <v>9</v>
      </c>
      <c r="CI10" s="156" t="s">
        <v>15</v>
      </c>
      <c r="CJ10" s="155"/>
      <c r="CK10" s="13" t="s">
        <v>50</v>
      </c>
      <c r="CL10" s="14"/>
      <c r="CM10" s="13" t="s">
        <v>51</v>
      </c>
      <c r="CN10" s="14"/>
      <c r="CO10" s="15" t="s">
        <v>52</v>
      </c>
      <c r="CP10" s="16"/>
    </row>
    <row r="11" spans="1:95" s="12" customFormat="1" x14ac:dyDescent="0.3"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1"/>
      <c r="X11" s="38"/>
      <c r="Y11" s="38"/>
      <c r="Z11" s="38"/>
      <c r="AA11" s="38"/>
      <c r="AB11" s="147"/>
      <c r="AC11" s="147"/>
      <c r="AD11" s="147"/>
      <c r="AE11" s="147"/>
      <c r="AF11" s="147"/>
      <c r="AG11" s="147"/>
      <c r="AH11" s="147"/>
      <c r="AI11" s="147"/>
      <c r="AJ11" s="155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7"/>
      <c r="AV11" s="23"/>
      <c r="AW11" s="23"/>
      <c r="AX11" s="23"/>
      <c r="AY11" s="23"/>
      <c r="AZ11" s="155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55"/>
      <c r="BL11" s="147"/>
      <c r="BM11" s="147"/>
      <c r="BN11" s="147"/>
      <c r="BO11" s="147"/>
      <c r="BP11" s="147"/>
      <c r="BQ11" s="147"/>
      <c r="BR11" s="108"/>
      <c r="BS11" s="108"/>
      <c r="BT11" s="155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7"/>
      <c r="CF11" s="23"/>
      <c r="CG11" s="23"/>
      <c r="CH11" s="23"/>
      <c r="CI11" s="23"/>
      <c r="CJ11" s="155"/>
      <c r="CK11" s="13" t="s">
        <v>32</v>
      </c>
      <c r="CL11" s="14"/>
      <c r="CM11" s="15" t="s">
        <v>32</v>
      </c>
      <c r="CN11" s="37"/>
      <c r="CO11" s="15" t="s">
        <v>32</v>
      </c>
      <c r="CP11" s="18" t="s">
        <v>35</v>
      </c>
    </row>
    <row r="12" spans="1:95" s="12" customFormat="1" x14ac:dyDescent="0.3">
      <c r="A12" s="108">
        <v>41</v>
      </c>
      <c r="B12" s="427" t="s">
        <v>216</v>
      </c>
      <c r="C12" s="427" t="s">
        <v>199</v>
      </c>
      <c r="D12" s="427" t="s">
        <v>211</v>
      </c>
      <c r="E12" s="90" t="s">
        <v>185</v>
      </c>
      <c r="F12" s="429">
        <v>6.5</v>
      </c>
      <c r="G12" s="429">
        <v>6.5</v>
      </c>
      <c r="H12" s="429">
        <v>6.3</v>
      </c>
      <c r="I12" s="429">
        <v>5.5</v>
      </c>
      <c r="J12" s="429">
        <v>6</v>
      </c>
      <c r="K12" s="429">
        <v>5.5</v>
      </c>
      <c r="L12" s="430">
        <f t="shared" ref="L12:L21" si="0">SUM(F12:K12)/6</f>
        <v>6.05</v>
      </c>
      <c r="M12" s="429">
        <v>6.5</v>
      </c>
      <c r="N12" s="429">
        <v>6.5</v>
      </c>
      <c r="O12" s="429">
        <v>6.5</v>
      </c>
      <c r="P12" s="430">
        <f t="shared" ref="P12:P21" si="1">((M12*0.5)+(N12*0.25)+(O12*0.25))</f>
        <v>6.5</v>
      </c>
      <c r="Q12" s="429"/>
      <c r="R12" s="430">
        <f t="shared" ref="R12:R21" si="2">P12-Q12</f>
        <v>6.5</v>
      </c>
      <c r="S12" s="429">
        <v>6.5</v>
      </c>
      <c r="T12" s="429"/>
      <c r="U12" s="430">
        <f t="shared" ref="U12:U21" si="3">S12-T12</f>
        <v>6.5</v>
      </c>
      <c r="V12" s="20">
        <f t="shared" ref="V12:V21" si="4">SUM((L12*0.6),(R12*0.25),(U12*0.15))</f>
        <v>6.2299999999999995</v>
      </c>
      <c r="W12" s="40"/>
      <c r="X12" s="429">
        <v>6</v>
      </c>
      <c r="Y12" s="429">
        <v>6.5</v>
      </c>
      <c r="Z12" s="429">
        <v>5.8</v>
      </c>
      <c r="AA12" s="429">
        <v>6.5</v>
      </c>
      <c r="AB12" s="430">
        <f t="shared" ref="AB12:AB21" si="5">(X12+Y12+Z12+AA12)/4</f>
        <v>6.2</v>
      </c>
      <c r="AC12" s="429">
        <v>6.5</v>
      </c>
      <c r="AD12" s="429"/>
      <c r="AE12" s="430">
        <f t="shared" ref="AE12:AE21" si="6">AC12-AD12</f>
        <v>6.5</v>
      </c>
      <c r="AF12" s="429">
        <v>6.5</v>
      </c>
      <c r="AG12" s="429"/>
      <c r="AH12" s="430">
        <f t="shared" ref="AH12:AH21" si="7">AF12-AG12</f>
        <v>6.5</v>
      </c>
      <c r="AI12" s="20">
        <f t="shared" ref="AI12:AI21" si="8">((AB12*0.4)+(AE12*0.4)+(AH12*0.2))</f>
        <v>6.38</v>
      </c>
      <c r="AJ12" s="26"/>
      <c r="AK12" s="152">
        <v>5</v>
      </c>
      <c r="AL12" s="152">
        <v>6</v>
      </c>
      <c r="AM12" s="152">
        <v>6.5</v>
      </c>
      <c r="AN12" s="152">
        <v>6.8</v>
      </c>
      <c r="AO12" s="152">
        <v>6.5</v>
      </c>
      <c r="AP12" s="152">
        <v>6.5</v>
      </c>
      <c r="AQ12" s="152">
        <v>6.2</v>
      </c>
      <c r="AR12" s="152">
        <v>6.4</v>
      </c>
      <c r="AS12" s="21">
        <f t="shared" ref="AS12:AS21" si="9">SUM(AK12:AR12)</f>
        <v>49.9</v>
      </c>
      <c r="AT12" s="20">
        <f t="shared" ref="AT12:AT21" si="10">AS12/8</f>
        <v>6.2374999999999998</v>
      </c>
      <c r="AU12" s="17"/>
      <c r="AV12" s="158">
        <v>7.6</v>
      </c>
      <c r="AW12" s="23">
        <f t="shared" ref="AW12:AW21" si="11">AV12</f>
        <v>7.6</v>
      </c>
      <c r="AX12" s="159"/>
      <c r="AY12" s="23">
        <f t="shared" ref="AY12:AY21" si="12">SUM(AW12-AX12)</f>
        <v>7.6</v>
      </c>
      <c r="AZ12" s="155"/>
      <c r="BA12" s="152">
        <v>5</v>
      </c>
      <c r="BB12" s="152">
        <v>7</v>
      </c>
      <c r="BC12" s="152">
        <v>6</v>
      </c>
      <c r="BD12" s="152">
        <v>6.2</v>
      </c>
      <c r="BE12" s="152">
        <v>7</v>
      </c>
      <c r="BF12" s="152">
        <v>6.8</v>
      </c>
      <c r="BG12" s="152">
        <v>7</v>
      </c>
      <c r="BH12" s="152">
        <v>6.5</v>
      </c>
      <c r="BI12" s="21">
        <f t="shared" ref="BI12:BI21" si="13">SUM(BA12:BH12)</f>
        <v>51.5</v>
      </c>
      <c r="BJ12" s="20">
        <f t="shared" ref="BJ12:BJ21" si="14">BI12/8</f>
        <v>6.4375</v>
      </c>
      <c r="BK12" s="155"/>
      <c r="BL12" s="152">
        <v>7.5</v>
      </c>
      <c r="BM12" s="152">
        <v>7</v>
      </c>
      <c r="BN12" s="152">
        <v>6.5</v>
      </c>
      <c r="BO12" s="152">
        <v>7</v>
      </c>
      <c r="BP12" s="152">
        <v>7</v>
      </c>
      <c r="BQ12" s="20">
        <f t="shared" ref="BQ12:BQ21" si="15">SUM((BL12*0.2),(BM12*0.25),(BN12*0.2),(BO12*0.2),(BP12*0.15))</f>
        <v>7</v>
      </c>
      <c r="BR12" s="157"/>
      <c r="BS12" s="20">
        <f t="shared" ref="BS12:BS21" si="16">BQ12-BR12</f>
        <v>7</v>
      </c>
      <c r="BT12" s="155"/>
      <c r="BU12" s="152">
        <v>5.5</v>
      </c>
      <c r="BV12" s="152">
        <v>7</v>
      </c>
      <c r="BW12" s="152">
        <v>6.5</v>
      </c>
      <c r="BX12" s="152">
        <v>6.5</v>
      </c>
      <c r="BY12" s="152">
        <v>5.8</v>
      </c>
      <c r="BZ12" s="152">
        <v>5.8</v>
      </c>
      <c r="CA12" s="152">
        <v>5.5</v>
      </c>
      <c r="CB12" s="152">
        <v>5</v>
      </c>
      <c r="CC12" s="21">
        <f t="shared" ref="CC12:CC21" si="17">SUM(BU12:CB12)</f>
        <v>47.6</v>
      </c>
      <c r="CD12" s="20">
        <f t="shared" ref="CD12:CD21" si="18">CC12/8</f>
        <v>5.95</v>
      </c>
      <c r="CE12" s="17"/>
      <c r="CF12" s="158">
        <v>8.8000000000000007</v>
      </c>
      <c r="CG12" s="23">
        <f t="shared" ref="CG12:CG21" si="19">CF12</f>
        <v>8.8000000000000007</v>
      </c>
      <c r="CH12" s="159"/>
      <c r="CI12" s="23">
        <f t="shared" ref="CI12:CI21" si="20">SUM(CG12-CH12)</f>
        <v>8.8000000000000007</v>
      </c>
      <c r="CJ12" s="155"/>
      <c r="CK12" s="161">
        <f t="shared" ref="CK12:CK21" si="21">((V12*0.25)+(AT12*0.25)+(BJ12*0.25)+(CD12*0.25))</f>
        <v>6.2137500000000001</v>
      </c>
      <c r="CM12" s="162">
        <f t="shared" ref="CM12:CM21" si="22">((AI12*0.25)+(BS12*0.25)+(AY12*0.25)+(CI12*0.25))</f>
        <v>7.4449999999999994</v>
      </c>
      <c r="CN12" s="16"/>
      <c r="CO12" s="162">
        <f t="shared" ref="CO12:CO21" si="23">(CK12+CM12)/2</f>
        <v>6.8293749999999998</v>
      </c>
      <c r="CP12" s="18">
        <v>1</v>
      </c>
      <c r="CQ12" s="3"/>
    </row>
    <row r="13" spans="1:95" s="12" customFormat="1" x14ac:dyDescent="0.3">
      <c r="A13" s="108">
        <v>40</v>
      </c>
      <c r="B13" s="427" t="s">
        <v>215</v>
      </c>
      <c r="C13" s="427" t="s">
        <v>199</v>
      </c>
      <c r="D13" s="427" t="s">
        <v>211</v>
      </c>
      <c r="E13" s="427" t="s">
        <v>185</v>
      </c>
      <c r="F13" s="429">
        <v>6.8</v>
      </c>
      <c r="G13" s="429">
        <v>6.5</v>
      </c>
      <c r="H13" s="429">
        <v>6.3</v>
      </c>
      <c r="I13" s="429">
        <v>5.5</v>
      </c>
      <c r="J13" s="429">
        <v>6</v>
      </c>
      <c r="K13" s="429">
        <v>5.5</v>
      </c>
      <c r="L13" s="430">
        <f t="shared" si="0"/>
        <v>6.1000000000000005</v>
      </c>
      <c r="M13" s="429">
        <v>6.5</v>
      </c>
      <c r="N13" s="429">
        <v>6.5</v>
      </c>
      <c r="O13" s="429">
        <v>6.5</v>
      </c>
      <c r="P13" s="430">
        <f t="shared" si="1"/>
        <v>6.5</v>
      </c>
      <c r="Q13" s="429"/>
      <c r="R13" s="430">
        <f t="shared" si="2"/>
        <v>6.5</v>
      </c>
      <c r="S13" s="429">
        <v>6.5</v>
      </c>
      <c r="T13" s="429"/>
      <c r="U13" s="430">
        <f t="shared" si="3"/>
        <v>6.5</v>
      </c>
      <c r="V13" s="20">
        <f t="shared" si="4"/>
        <v>6.26</v>
      </c>
      <c r="W13" s="40"/>
      <c r="X13" s="429">
        <v>6</v>
      </c>
      <c r="Y13" s="429">
        <v>6.5</v>
      </c>
      <c r="Z13" s="429">
        <v>5.8</v>
      </c>
      <c r="AA13" s="429">
        <v>6.5</v>
      </c>
      <c r="AB13" s="430">
        <f t="shared" si="5"/>
        <v>6.2</v>
      </c>
      <c r="AC13" s="429">
        <v>6.5</v>
      </c>
      <c r="AD13" s="429"/>
      <c r="AE13" s="430">
        <f t="shared" si="6"/>
        <v>6.5</v>
      </c>
      <c r="AF13" s="429">
        <v>6.5</v>
      </c>
      <c r="AG13" s="429"/>
      <c r="AH13" s="430">
        <f t="shared" si="7"/>
        <v>6.5</v>
      </c>
      <c r="AI13" s="20">
        <f t="shared" si="8"/>
        <v>6.38</v>
      </c>
      <c r="AJ13" s="26"/>
      <c r="AK13" s="152">
        <v>5</v>
      </c>
      <c r="AL13" s="152">
        <v>5.2</v>
      </c>
      <c r="AM13" s="152">
        <v>7</v>
      </c>
      <c r="AN13" s="152">
        <v>7</v>
      </c>
      <c r="AO13" s="152">
        <v>6.4</v>
      </c>
      <c r="AP13" s="152">
        <v>6</v>
      </c>
      <c r="AQ13" s="152">
        <v>5.8</v>
      </c>
      <c r="AR13" s="152">
        <v>6.2</v>
      </c>
      <c r="AS13" s="21">
        <f t="shared" si="9"/>
        <v>48.6</v>
      </c>
      <c r="AT13" s="20">
        <f t="shared" si="10"/>
        <v>6.0750000000000002</v>
      </c>
      <c r="AU13" s="17"/>
      <c r="AV13" s="158">
        <v>7.7270000000000003</v>
      </c>
      <c r="AW13" s="23">
        <f t="shared" si="11"/>
        <v>7.7270000000000003</v>
      </c>
      <c r="AX13" s="159"/>
      <c r="AY13" s="23">
        <f t="shared" si="12"/>
        <v>7.7270000000000003</v>
      </c>
      <c r="AZ13" s="155"/>
      <c r="BA13" s="152">
        <v>5</v>
      </c>
      <c r="BB13" s="152">
        <v>6.2</v>
      </c>
      <c r="BC13" s="152">
        <v>6</v>
      </c>
      <c r="BD13" s="152">
        <v>6</v>
      </c>
      <c r="BE13" s="152">
        <v>6.5</v>
      </c>
      <c r="BF13" s="152">
        <v>6.2</v>
      </c>
      <c r="BG13" s="152">
        <v>6.5</v>
      </c>
      <c r="BH13" s="152">
        <v>5.5</v>
      </c>
      <c r="BI13" s="21">
        <f t="shared" si="13"/>
        <v>47.9</v>
      </c>
      <c r="BJ13" s="20">
        <f t="shared" si="14"/>
        <v>5.9874999999999998</v>
      </c>
      <c r="BK13" s="155"/>
      <c r="BL13" s="152">
        <v>7.5</v>
      </c>
      <c r="BM13" s="152">
        <v>7</v>
      </c>
      <c r="BN13" s="152">
        <v>6.5</v>
      </c>
      <c r="BO13" s="152">
        <v>7</v>
      </c>
      <c r="BP13" s="152">
        <v>7.5</v>
      </c>
      <c r="BQ13" s="20">
        <f t="shared" si="15"/>
        <v>7.0750000000000002</v>
      </c>
      <c r="BR13" s="157"/>
      <c r="BS13" s="20">
        <f t="shared" si="16"/>
        <v>7.0750000000000002</v>
      </c>
      <c r="BT13" s="155"/>
      <c r="BU13" s="152">
        <v>5.5</v>
      </c>
      <c r="BV13" s="152">
        <v>6.5</v>
      </c>
      <c r="BW13" s="152">
        <v>8</v>
      </c>
      <c r="BX13" s="152">
        <v>7</v>
      </c>
      <c r="BY13" s="152">
        <v>5.5</v>
      </c>
      <c r="BZ13" s="152">
        <v>5.5</v>
      </c>
      <c r="CA13" s="152">
        <v>6</v>
      </c>
      <c r="CB13" s="152">
        <v>5.5</v>
      </c>
      <c r="CC13" s="21">
        <f t="shared" si="17"/>
        <v>49.5</v>
      </c>
      <c r="CD13" s="20">
        <f t="shared" si="18"/>
        <v>6.1875</v>
      </c>
      <c r="CE13" s="17"/>
      <c r="CF13" s="158">
        <v>8.4440000000000008</v>
      </c>
      <c r="CG13" s="23">
        <f t="shared" si="19"/>
        <v>8.4440000000000008</v>
      </c>
      <c r="CH13" s="159"/>
      <c r="CI13" s="23">
        <f t="shared" si="20"/>
        <v>8.4440000000000008</v>
      </c>
      <c r="CJ13" s="155"/>
      <c r="CK13" s="161">
        <f t="shared" si="21"/>
        <v>6.1275000000000004</v>
      </c>
      <c r="CM13" s="162">
        <f t="shared" si="22"/>
        <v>7.4065000000000012</v>
      </c>
      <c r="CN13" s="16"/>
      <c r="CO13" s="162">
        <f t="shared" si="23"/>
        <v>6.7670000000000012</v>
      </c>
      <c r="CP13" s="18">
        <v>2</v>
      </c>
      <c r="CQ13" s="3"/>
    </row>
    <row r="14" spans="1:95" s="12" customFormat="1" x14ac:dyDescent="0.3">
      <c r="A14" s="108">
        <v>46</v>
      </c>
      <c r="B14" s="427" t="s">
        <v>214</v>
      </c>
      <c r="C14" s="427" t="s">
        <v>180</v>
      </c>
      <c r="D14" s="427" t="s">
        <v>181</v>
      </c>
      <c r="E14" s="427" t="s">
        <v>169</v>
      </c>
      <c r="F14" s="429">
        <v>6.3</v>
      </c>
      <c r="G14" s="429">
        <v>6</v>
      </c>
      <c r="H14" s="429">
        <v>5</v>
      </c>
      <c r="I14" s="429">
        <v>4.7</v>
      </c>
      <c r="J14" s="429">
        <v>6</v>
      </c>
      <c r="K14" s="429">
        <v>4.5</v>
      </c>
      <c r="L14" s="430">
        <f t="shared" si="0"/>
        <v>5.416666666666667</v>
      </c>
      <c r="M14" s="429">
        <v>6.5</v>
      </c>
      <c r="N14" s="429">
        <v>6.5</v>
      </c>
      <c r="O14" s="429">
        <v>5.5</v>
      </c>
      <c r="P14" s="430">
        <f t="shared" si="1"/>
        <v>6.25</v>
      </c>
      <c r="Q14" s="429"/>
      <c r="R14" s="430">
        <f t="shared" si="2"/>
        <v>6.25</v>
      </c>
      <c r="S14" s="429">
        <v>6.5</v>
      </c>
      <c r="T14" s="429"/>
      <c r="U14" s="430">
        <f t="shared" si="3"/>
        <v>6.5</v>
      </c>
      <c r="V14" s="20">
        <f t="shared" si="4"/>
        <v>5.7874999999999996</v>
      </c>
      <c r="W14" s="40"/>
      <c r="X14" s="429">
        <v>6.3</v>
      </c>
      <c r="Y14" s="429">
        <v>5.7</v>
      </c>
      <c r="Z14" s="429">
        <v>5.5</v>
      </c>
      <c r="AA14" s="429">
        <v>6</v>
      </c>
      <c r="AB14" s="430">
        <f t="shared" si="5"/>
        <v>5.875</v>
      </c>
      <c r="AC14" s="429">
        <v>6</v>
      </c>
      <c r="AD14" s="429"/>
      <c r="AE14" s="430">
        <f t="shared" si="6"/>
        <v>6</v>
      </c>
      <c r="AF14" s="429">
        <v>6.5</v>
      </c>
      <c r="AG14" s="429"/>
      <c r="AH14" s="430">
        <f t="shared" si="7"/>
        <v>6.5</v>
      </c>
      <c r="AI14" s="20">
        <f t="shared" si="8"/>
        <v>6.05</v>
      </c>
      <c r="AJ14" s="26"/>
      <c r="AK14" s="152">
        <v>0</v>
      </c>
      <c r="AL14" s="152">
        <v>5</v>
      </c>
      <c r="AM14" s="152">
        <v>6.4</v>
      </c>
      <c r="AN14" s="152">
        <v>6.5</v>
      </c>
      <c r="AO14" s="152">
        <v>6.2</v>
      </c>
      <c r="AP14" s="152">
        <v>6.2</v>
      </c>
      <c r="AQ14" s="152">
        <v>5.2</v>
      </c>
      <c r="AR14" s="152">
        <v>6.2</v>
      </c>
      <c r="AS14" s="21">
        <f t="shared" si="9"/>
        <v>41.7</v>
      </c>
      <c r="AT14" s="20">
        <f t="shared" si="10"/>
        <v>5.2125000000000004</v>
      </c>
      <c r="AU14" s="17"/>
      <c r="AV14" s="158">
        <v>7.6</v>
      </c>
      <c r="AW14" s="23">
        <f t="shared" si="11"/>
        <v>7.6</v>
      </c>
      <c r="AX14" s="159"/>
      <c r="AY14" s="23">
        <f t="shared" si="12"/>
        <v>7.6</v>
      </c>
      <c r="AZ14" s="155"/>
      <c r="BA14" s="152">
        <v>5</v>
      </c>
      <c r="BB14" s="152">
        <v>6.2</v>
      </c>
      <c r="BC14" s="152">
        <v>5.8</v>
      </c>
      <c r="BD14" s="152">
        <v>6</v>
      </c>
      <c r="BE14" s="152">
        <v>5.8</v>
      </c>
      <c r="BF14" s="152">
        <v>6.2</v>
      </c>
      <c r="BG14" s="152">
        <v>7</v>
      </c>
      <c r="BH14" s="152">
        <v>6.5</v>
      </c>
      <c r="BI14" s="21">
        <f t="shared" si="13"/>
        <v>48.5</v>
      </c>
      <c r="BJ14" s="20">
        <f t="shared" si="14"/>
        <v>6.0625</v>
      </c>
      <c r="BK14" s="155"/>
      <c r="BL14" s="152">
        <v>6.5</v>
      </c>
      <c r="BM14" s="152">
        <v>7</v>
      </c>
      <c r="BN14" s="152">
        <v>6.5</v>
      </c>
      <c r="BO14" s="152">
        <v>6.5</v>
      </c>
      <c r="BP14" s="152">
        <v>6</v>
      </c>
      <c r="BQ14" s="20">
        <f t="shared" si="15"/>
        <v>6.5499999999999989</v>
      </c>
      <c r="BR14" s="157"/>
      <c r="BS14" s="20">
        <f t="shared" si="16"/>
        <v>6.5499999999999989</v>
      </c>
      <c r="BT14" s="155"/>
      <c r="BU14" s="152">
        <v>0</v>
      </c>
      <c r="BV14" s="152">
        <v>6.5</v>
      </c>
      <c r="BW14" s="152">
        <v>8</v>
      </c>
      <c r="BX14" s="152">
        <v>5</v>
      </c>
      <c r="BY14" s="152">
        <v>7.5</v>
      </c>
      <c r="BZ14" s="152">
        <v>7.5</v>
      </c>
      <c r="CA14" s="152">
        <v>6.5</v>
      </c>
      <c r="CB14" s="152">
        <v>6</v>
      </c>
      <c r="CC14" s="21">
        <f t="shared" si="17"/>
        <v>47</v>
      </c>
      <c r="CD14" s="20">
        <f t="shared" si="18"/>
        <v>5.875</v>
      </c>
      <c r="CE14" s="17"/>
      <c r="CF14" s="158">
        <v>8.91</v>
      </c>
      <c r="CG14" s="23">
        <f t="shared" si="19"/>
        <v>8.91</v>
      </c>
      <c r="CH14" s="159"/>
      <c r="CI14" s="23">
        <f t="shared" si="20"/>
        <v>8.91</v>
      </c>
      <c r="CJ14" s="155"/>
      <c r="CK14" s="161">
        <f t="shared" si="21"/>
        <v>5.734375</v>
      </c>
      <c r="CM14" s="162">
        <f t="shared" si="22"/>
        <v>7.277499999999999</v>
      </c>
      <c r="CN14" s="16"/>
      <c r="CO14" s="162">
        <f t="shared" si="23"/>
        <v>6.5059374999999999</v>
      </c>
      <c r="CP14" s="18">
        <v>3</v>
      </c>
      <c r="CQ14" s="3"/>
    </row>
    <row r="15" spans="1:95" s="12" customFormat="1" x14ac:dyDescent="0.3">
      <c r="A15" s="108">
        <v>30</v>
      </c>
      <c r="B15" s="427" t="s">
        <v>112</v>
      </c>
      <c r="C15" s="427" t="s">
        <v>208</v>
      </c>
      <c r="D15" s="427" t="s">
        <v>209</v>
      </c>
      <c r="E15" s="427" t="s">
        <v>103</v>
      </c>
      <c r="F15" s="429">
        <v>5</v>
      </c>
      <c r="G15" s="429">
        <v>5</v>
      </c>
      <c r="H15" s="429">
        <v>5.5</v>
      </c>
      <c r="I15" s="429">
        <v>5</v>
      </c>
      <c r="J15" s="429">
        <v>6</v>
      </c>
      <c r="K15" s="429">
        <v>5</v>
      </c>
      <c r="L15" s="430">
        <f t="shared" si="0"/>
        <v>5.25</v>
      </c>
      <c r="M15" s="429">
        <v>5.5</v>
      </c>
      <c r="N15" s="429">
        <v>5.8</v>
      </c>
      <c r="O15" s="429">
        <v>6</v>
      </c>
      <c r="P15" s="430">
        <f t="shared" si="1"/>
        <v>5.7</v>
      </c>
      <c r="Q15" s="429">
        <v>0.2</v>
      </c>
      <c r="R15" s="430">
        <f t="shared" si="2"/>
        <v>5.5</v>
      </c>
      <c r="S15" s="429">
        <v>6.5</v>
      </c>
      <c r="T15" s="429"/>
      <c r="U15" s="430">
        <f t="shared" si="3"/>
        <v>6.5</v>
      </c>
      <c r="V15" s="20">
        <f t="shared" si="4"/>
        <v>5.5</v>
      </c>
      <c r="W15" s="40"/>
      <c r="X15" s="429">
        <v>6</v>
      </c>
      <c r="Y15" s="429">
        <v>5.8</v>
      </c>
      <c r="Z15" s="429">
        <v>6</v>
      </c>
      <c r="AA15" s="429">
        <v>6</v>
      </c>
      <c r="AB15" s="430">
        <f t="shared" si="5"/>
        <v>5.95</v>
      </c>
      <c r="AC15" s="429">
        <v>6</v>
      </c>
      <c r="AD15" s="429"/>
      <c r="AE15" s="430">
        <f t="shared" si="6"/>
        <v>6</v>
      </c>
      <c r="AF15" s="429">
        <v>6.5</v>
      </c>
      <c r="AG15" s="429"/>
      <c r="AH15" s="430">
        <f t="shared" si="7"/>
        <v>6.5</v>
      </c>
      <c r="AI15" s="20">
        <f t="shared" si="8"/>
        <v>6.080000000000001</v>
      </c>
      <c r="AJ15" s="26"/>
      <c r="AK15" s="152">
        <v>0</v>
      </c>
      <c r="AL15" s="152">
        <v>4.8</v>
      </c>
      <c r="AM15" s="152">
        <v>5</v>
      </c>
      <c r="AN15" s="152">
        <v>6</v>
      </c>
      <c r="AO15" s="152">
        <v>6.2</v>
      </c>
      <c r="AP15" s="152">
        <v>6.2</v>
      </c>
      <c r="AQ15" s="152">
        <v>5.2</v>
      </c>
      <c r="AR15" s="152">
        <v>7</v>
      </c>
      <c r="AS15" s="21">
        <f t="shared" si="9"/>
        <v>40.4</v>
      </c>
      <c r="AT15" s="20">
        <f t="shared" si="10"/>
        <v>5.05</v>
      </c>
      <c r="AU15" s="17"/>
      <c r="AV15" s="158">
        <v>7.8460000000000001</v>
      </c>
      <c r="AW15" s="23">
        <f t="shared" si="11"/>
        <v>7.8460000000000001</v>
      </c>
      <c r="AX15" s="159"/>
      <c r="AY15" s="23">
        <f t="shared" si="12"/>
        <v>7.8460000000000001</v>
      </c>
      <c r="AZ15" s="155"/>
      <c r="BA15" s="152">
        <v>5.2</v>
      </c>
      <c r="BB15" s="152">
        <v>6</v>
      </c>
      <c r="BC15" s="152">
        <v>6.2</v>
      </c>
      <c r="BD15" s="152">
        <v>5.5</v>
      </c>
      <c r="BE15" s="152">
        <v>6</v>
      </c>
      <c r="BF15" s="152">
        <v>5.5</v>
      </c>
      <c r="BG15" s="152">
        <v>6.5</v>
      </c>
      <c r="BH15" s="152">
        <v>5.2</v>
      </c>
      <c r="BI15" s="21">
        <f t="shared" si="13"/>
        <v>46.1</v>
      </c>
      <c r="BJ15" s="20">
        <f t="shared" si="14"/>
        <v>5.7625000000000002</v>
      </c>
      <c r="BK15" s="155"/>
      <c r="BL15" s="152">
        <v>7</v>
      </c>
      <c r="BM15" s="152">
        <v>7</v>
      </c>
      <c r="BN15" s="152">
        <v>6.5</v>
      </c>
      <c r="BO15" s="152">
        <v>6.5</v>
      </c>
      <c r="BP15" s="152">
        <v>6.5</v>
      </c>
      <c r="BQ15" s="20">
        <f t="shared" si="15"/>
        <v>6.7249999999999996</v>
      </c>
      <c r="BR15" s="157"/>
      <c r="BS15" s="20">
        <f t="shared" si="16"/>
        <v>6.7249999999999996</v>
      </c>
      <c r="BT15" s="155"/>
      <c r="BU15" s="152">
        <v>0</v>
      </c>
      <c r="BV15" s="152">
        <v>6.5</v>
      </c>
      <c r="BW15" s="152">
        <v>6</v>
      </c>
      <c r="BX15" s="152">
        <v>5</v>
      </c>
      <c r="BY15" s="152">
        <v>7</v>
      </c>
      <c r="BZ15" s="152">
        <v>7</v>
      </c>
      <c r="CA15" s="152">
        <v>6.5</v>
      </c>
      <c r="CB15" s="152">
        <v>6.5</v>
      </c>
      <c r="CC15" s="21">
        <f t="shared" si="17"/>
        <v>44.5</v>
      </c>
      <c r="CD15" s="20">
        <f t="shared" si="18"/>
        <v>5.5625</v>
      </c>
      <c r="CE15" s="17"/>
      <c r="CF15" s="158">
        <v>8.3330000000000002</v>
      </c>
      <c r="CG15" s="23">
        <f t="shared" si="19"/>
        <v>8.3330000000000002</v>
      </c>
      <c r="CH15" s="159"/>
      <c r="CI15" s="23">
        <f t="shared" si="20"/>
        <v>8.3330000000000002</v>
      </c>
      <c r="CJ15" s="155"/>
      <c r="CK15" s="161">
        <f t="shared" si="21"/>
        <v>5.46875</v>
      </c>
      <c r="CM15" s="162">
        <f t="shared" si="22"/>
        <v>7.2460000000000004</v>
      </c>
      <c r="CN15" s="16"/>
      <c r="CO15" s="162">
        <f t="shared" si="23"/>
        <v>6.3573750000000002</v>
      </c>
      <c r="CP15" s="18">
        <v>4</v>
      </c>
      <c r="CQ15" s="3"/>
    </row>
    <row r="16" spans="1:95" s="12" customFormat="1" x14ac:dyDescent="0.3">
      <c r="A16" s="108">
        <v>54</v>
      </c>
      <c r="B16" s="427" t="s">
        <v>108</v>
      </c>
      <c r="C16" s="427" t="s">
        <v>180</v>
      </c>
      <c r="D16" s="427" t="s">
        <v>181</v>
      </c>
      <c r="E16" s="427" t="s">
        <v>169</v>
      </c>
      <c r="F16" s="429">
        <v>6.3</v>
      </c>
      <c r="G16" s="429">
        <v>6</v>
      </c>
      <c r="H16" s="429">
        <v>5</v>
      </c>
      <c r="I16" s="429">
        <v>4.7</v>
      </c>
      <c r="J16" s="429">
        <v>6</v>
      </c>
      <c r="K16" s="429">
        <v>4.5</v>
      </c>
      <c r="L16" s="430">
        <f t="shared" si="0"/>
        <v>5.416666666666667</v>
      </c>
      <c r="M16" s="429">
        <v>6.5</v>
      </c>
      <c r="N16" s="429">
        <v>6.5</v>
      </c>
      <c r="O16" s="429">
        <v>5.5</v>
      </c>
      <c r="P16" s="430">
        <f t="shared" si="1"/>
        <v>6.25</v>
      </c>
      <c r="Q16" s="429"/>
      <c r="R16" s="430">
        <f t="shared" si="2"/>
        <v>6.25</v>
      </c>
      <c r="S16" s="429">
        <v>6.5</v>
      </c>
      <c r="T16" s="429"/>
      <c r="U16" s="430">
        <f t="shared" si="3"/>
        <v>6.5</v>
      </c>
      <c r="V16" s="20">
        <f t="shared" si="4"/>
        <v>5.7874999999999996</v>
      </c>
      <c r="W16" s="40"/>
      <c r="X16" s="429">
        <v>6.3</v>
      </c>
      <c r="Y16" s="429">
        <v>5.7</v>
      </c>
      <c r="Z16" s="429">
        <v>5.5</v>
      </c>
      <c r="AA16" s="429">
        <v>6</v>
      </c>
      <c r="AB16" s="430">
        <f t="shared" si="5"/>
        <v>5.875</v>
      </c>
      <c r="AC16" s="429">
        <v>6</v>
      </c>
      <c r="AD16" s="429"/>
      <c r="AE16" s="430">
        <f t="shared" si="6"/>
        <v>6</v>
      </c>
      <c r="AF16" s="429">
        <v>6.5</v>
      </c>
      <c r="AG16" s="429"/>
      <c r="AH16" s="430">
        <f t="shared" si="7"/>
        <v>6.5</v>
      </c>
      <c r="AI16" s="20">
        <f t="shared" si="8"/>
        <v>6.05</v>
      </c>
      <c r="AJ16" s="26"/>
      <c r="AK16" s="152">
        <v>0</v>
      </c>
      <c r="AL16" s="152">
        <v>6.2</v>
      </c>
      <c r="AM16" s="152">
        <v>6.2</v>
      </c>
      <c r="AN16" s="152">
        <v>6.4</v>
      </c>
      <c r="AO16" s="152">
        <v>5.8</v>
      </c>
      <c r="AP16" s="152">
        <v>5.8</v>
      </c>
      <c r="AQ16" s="152">
        <v>5.8</v>
      </c>
      <c r="AR16" s="152">
        <v>5.5</v>
      </c>
      <c r="AS16" s="21">
        <f t="shared" si="9"/>
        <v>41.7</v>
      </c>
      <c r="AT16" s="20">
        <f t="shared" si="10"/>
        <v>5.2125000000000004</v>
      </c>
      <c r="AU16" s="17"/>
      <c r="AV16" s="158">
        <v>7.8179999999999996</v>
      </c>
      <c r="AW16" s="23">
        <f t="shared" si="11"/>
        <v>7.8179999999999996</v>
      </c>
      <c r="AX16" s="159"/>
      <c r="AY16" s="23">
        <f t="shared" si="12"/>
        <v>7.8179999999999996</v>
      </c>
      <c r="AZ16" s="155"/>
      <c r="BA16" s="152">
        <v>0</v>
      </c>
      <c r="BB16" s="152">
        <v>6.5</v>
      </c>
      <c r="BC16" s="152">
        <v>6.2</v>
      </c>
      <c r="BD16" s="152">
        <v>6</v>
      </c>
      <c r="BE16" s="152">
        <v>5.5</v>
      </c>
      <c r="BF16" s="152">
        <v>6</v>
      </c>
      <c r="BG16" s="152">
        <v>6.8</v>
      </c>
      <c r="BH16" s="152">
        <v>6</v>
      </c>
      <c r="BI16" s="21">
        <f t="shared" si="13"/>
        <v>43</v>
      </c>
      <c r="BJ16" s="20">
        <f t="shared" si="14"/>
        <v>5.375</v>
      </c>
      <c r="BK16" s="155"/>
      <c r="BL16" s="152">
        <v>7</v>
      </c>
      <c r="BM16" s="152">
        <v>7</v>
      </c>
      <c r="BN16" s="152">
        <v>6.5</v>
      </c>
      <c r="BO16" s="152">
        <v>6.2</v>
      </c>
      <c r="BP16" s="152">
        <v>6</v>
      </c>
      <c r="BQ16" s="20">
        <f t="shared" si="15"/>
        <v>6.59</v>
      </c>
      <c r="BR16" s="157"/>
      <c r="BS16" s="20">
        <f t="shared" si="16"/>
        <v>6.59</v>
      </c>
      <c r="BT16" s="155"/>
      <c r="BU16" s="152">
        <v>0</v>
      </c>
      <c r="BV16" s="152">
        <v>6.5</v>
      </c>
      <c r="BW16" s="152">
        <v>7.5</v>
      </c>
      <c r="BX16" s="152">
        <v>5</v>
      </c>
      <c r="BY16" s="152">
        <v>5.3</v>
      </c>
      <c r="BZ16" s="152">
        <v>5.3</v>
      </c>
      <c r="CA16" s="152">
        <v>6</v>
      </c>
      <c r="CB16" s="152">
        <v>5</v>
      </c>
      <c r="CC16" s="21">
        <f t="shared" si="17"/>
        <v>40.6</v>
      </c>
      <c r="CD16" s="20">
        <f t="shared" si="18"/>
        <v>5.0750000000000002</v>
      </c>
      <c r="CE16" s="17"/>
      <c r="CF16" s="158">
        <v>8</v>
      </c>
      <c r="CG16" s="23">
        <f t="shared" si="19"/>
        <v>8</v>
      </c>
      <c r="CH16" s="159"/>
      <c r="CI16" s="23">
        <f t="shared" si="20"/>
        <v>8</v>
      </c>
      <c r="CJ16" s="155"/>
      <c r="CK16" s="161">
        <f t="shared" si="21"/>
        <v>5.3624999999999998</v>
      </c>
      <c r="CM16" s="162">
        <f t="shared" si="22"/>
        <v>7.1144999999999996</v>
      </c>
      <c r="CN16" s="16"/>
      <c r="CO16" s="162">
        <f t="shared" si="23"/>
        <v>6.2385000000000002</v>
      </c>
      <c r="CP16" s="18">
        <v>5</v>
      </c>
      <c r="CQ16" s="3"/>
    </row>
    <row r="17" spans="1:95" s="12" customFormat="1" x14ac:dyDescent="0.3">
      <c r="A17" s="108">
        <v>63</v>
      </c>
      <c r="B17" s="427" t="s">
        <v>219</v>
      </c>
      <c r="C17" s="427" t="s">
        <v>177</v>
      </c>
      <c r="D17" s="427" t="s">
        <v>178</v>
      </c>
      <c r="E17" s="427" t="s">
        <v>204</v>
      </c>
      <c r="F17" s="429">
        <v>5.7</v>
      </c>
      <c r="G17" s="429">
        <v>5.7</v>
      </c>
      <c r="H17" s="429">
        <v>6</v>
      </c>
      <c r="I17" s="429">
        <v>6</v>
      </c>
      <c r="J17" s="429">
        <v>4.5</v>
      </c>
      <c r="K17" s="429">
        <v>5</v>
      </c>
      <c r="L17" s="430">
        <f t="shared" si="0"/>
        <v>5.4833333333333334</v>
      </c>
      <c r="M17" s="429">
        <v>6</v>
      </c>
      <c r="N17" s="429">
        <v>5</v>
      </c>
      <c r="O17" s="429">
        <v>6</v>
      </c>
      <c r="P17" s="430">
        <f t="shared" si="1"/>
        <v>5.75</v>
      </c>
      <c r="Q17" s="429">
        <v>0.2</v>
      </c>
      <c r="R17" s="430">
        <f t="shared" si="2"/>
        <v>5.55</v>
      </c>
      <c r="S17" s="429">
        <v>6.5</v>
      </c>
      <c r="T17" s="429"/>
      <c r="U17" s="430">
        <f t="shared" si="3"/>
        <v>6.5</v>
      </c>
      <c r="V17" s="20">
        <f t="shared" si="4"/>
        <v>5.6524999999999999</v>
      </c>
      <c r="W17" s="40"/>
      <c r="X17" s="429">
        <v>5</v>
      </c>
      <c r="Y17" s="429">
        <v>5.8</v>
      </c>
      <c r="Z17" s="429">
        <v>6</v>
      </c>
      <c r="AA17" s="429">
        <v>6</v>
      </c>
      <c r="AB17" s="430">
        <f t="shared" si="5"/>
        <v>5.7</v>
      </c>
      <c r="AC17" s="429">
        <v>6</v>
      </c>
      <c r="AD17" s="429"/>
      <c r="AE17" s="430">
        <f t="shared" si="6"/>
        <v>6</v>
      </c>
      <c r="AF17" s="429">
        <v>6.5</v>
      </c>
      <c r="AG17" s="429"/>
      <c r="AH17" s="430">
        <f t="shared" si="7"/>
        <v>6.5</v>
      </c>
      <c r="AI17" s="20">
        <f t="shared" si="8"/>
        <v>5.98</v>
      </c>
      <c r="AJ17" s="26"/>
      <c r="AK17" s="152">
        <v>3</v>
      </c>
      <c r="AL17" s="152">
        <v>4.8</v>
      </c>
      <c r="AM17" s="152">
        <v>4.5</v>
      </c>
      <c r="AN17" s="152">
        <v>5.5</v>
      </c>
      <c r="AO17" s="152">
        <v>5.4</v>
      </c>
      <c r="AP17" s="152">
        <v>5.4</v>
      </c>
      <c r="AQ17" s="152">
        <v>6</v>
      </c>
      <c r="AR17" s="152">
        <v>5.5</v>
      </c>
      <c r="AS17" s="21">
        <f t="shared" si="9"/>
        <v>40.1</v>
      </c>
      <c r="AT17" s="20">
        <f t="shared" si="10"/>
        <v>5.0125000000000002</v>
      </c>
      <c r="AU17" s="17"/>
      <c r="AV17" s="158">
        <v>7.6669999999999998</v>
      </c>
      <c r="AW17" s="23">
        <f t="shared" si="11"/>
        <v>7.6669999999999998</v>
      </c>
      <c r="AX17" s="159"/>
      <c r="AY17" s="23">
        <f t="shared" si="12"/>
        <v>7.6669999999999998</v>
      </c>
      <c r="AZ17" s="155"/>
      <c r="BA17" s="152">
        <v>4</v>
      </c>
      <c r="BB17" s="152">
        <v>5.8</v>
      </c>
      <c r="BC17" s="152">
        <v>4.8</v>
      </c>
      <c r="BD17" s="152">
        <v>5.5</v>
      </c>
      <c r="BE17" s="152">
        <v>6.2</v>
      </c>
      <c r="BF17" s="152">
        <v>6</v>
      </c>
      <c r="BG17" s="152">
        <v>7</v>
      </c>
      <c r="BH17" s="152">
        <v>4.5</v>
      </c>
      <c r="BI17" s="21">
        <f t="shared" si="13"/>
        <v>43.8</v>
      </c>
      <c r="BJ17" s="20">
        <f t="shared" si="14"/>
        <v>5.4749999999999996</v>
      </c>
      <c r="BK17" s="155"/>
      <c r="BL17" s="152">
        <v>6.5</v>
      </c>
      <c r="BM17" s="152">
        <v>6.5</v>
      </c>
      <c r="BN17" s="152">
        <v>7</v>
      </c>
      <c r="BO17" s="152">
        <v>6.5</v>
      </c>
      <c r="BP17" s="152">
        <v>6</v>
      </c>
      <c r="BQ17" s="20">
        <f t="shared" si="15"/>
        <v>6.5250000000000004</v>
      </c>
      <c r="BR17" s="157"/>
      <c r="BS17" s="20">
        <f t="shared" si="16"/>
        <v>6.5250000000000004</v>
      </c>
      <c r="BT17" s="155"/>
      <c r="BU17" s="152">
        <v>3</v>
      </c>
      <c r="BV17" s="152">
        <v>6</v>
      </c>
      <c r="BW17" s="152">
        <v>5.5</v>
      </c>
      <c r="BX17" s="152">
        <v>5</v>
      </c>
      <c r="BY17" s="152">
        <v>5.3</v>
      </c>
      <c r="BZ17" s="152">
        <v>4.8</v>
      </c>
      <c r="CA17" s="152">
        <v>5.5</v>
      </c>
      <c r="CB17" s="152">
        <v>4</v>
      </c>
      <c r="CC17" s="21">
        <f t="shared" si="17"/>
        <v>39.1</v>
      </c>
      <c r="CD17" s="20">
        <f t="shared" si="18"/>
        <v>4.8875000000000002</v>
      </c>
      <c r="CE17" s="17"/>
      <c r="CF17" s="158">
        <v>7.8179999999999996</v>
      </c>
      <c r="CG17" s="23">
        <f t="shared" si="19"/>
        <v>7.8179999999999996</v>
      </c>
      <c r="CH17" s="159"/>
      <c r="CI17" s="23">
        <f t="shared" si="20"/>
        <v>7.8179999999999996</v>
      </c>
      <c r="CJ17" s="155"/>
      <c r="CK17" s="161">
        <f t="shared" si="21"/>
        <v>5.256875</v>
      </c>
      <c r="CM17" s="162">
        <f t="shared" si="22"/>
        <v>6.9975000000000005</v>
      </c>
      <c r="CN17" s="16"/>
      <c r="CO17" s="162">
        <f t="shared" si="23"/>
        <v>6.1271874999999998</v>
      </c>
      <c r="CP17" s="18">
        <v>6</v>
      </c>
      <c r="CQ17" s="3"/>
    </row>
    <row r="18" spans="1:95" s="12" customFormat="1" x14ac:dyDescent="0.3">
      <c r="A18" s="108">
        <v>51</v>
      </c>
      <c r="B18" s="427" t="s">
        <v>117</v>
      </c>
      <c r="C18" s="427" t="s">
        <v>180</v>
      </c>
      <c r="D18" s="427" t="s">
        <v>181</v>
      </c>
      <c r="E18" s="427" t="s">
        <v>169</v>
      </c>
      <c r="F18" s="429">
        <v>6.3</v>
      </c>
      <c r="G18" s="429">
        <v>6</v>
      </c>
      <c r="H18" s="429">
        <v>5</v>
      </c>
      <c r="I18" s="429">
        <v>4.7</v>
      </c>
      <c r="J18" s="429">
        <v>6</v>
      </c>
      <c r="K18" s="429">
        <v>4.5</v>
      </c>
      <c r="L18" s="430">
        <f t="shared" si="0"/>
        <v>5.416666666666667</v>
      </c>
      <c r="M18" s="429">
        <v>6.5</v>
      </c>
      <c r="N18" s="429">
        <v>6.5</v>
      </c>
      <c r="O18" s="429">
        <v>6.5</v>
      </c>
      <c r="P18" s="430">
        <f t="shared" si="1"/>
        <v>6.5</v>
      </c>
      <c r="Q18" s="429"/>
      <c r="R18" s="430">
        <f t="shared" si="2"/>
        <v>6.5</v>
      </c>
      <c r="S18" s="429">
        <v>6.5</v>
      </c>
      <c r="T18" s="429"/>
      <c r="U18" s="430">
        <f t="shared" si="3"/>
        <v>6.5</v>
      </c>
      <c r="V18" s="20">
        <f t="shared" si="4"/>
        <v>5.85</v>
      </c>
      <c r="W18" s="40"/>
      <c r="X18" s="429">
        <v>6.3</v>
      </c>
      <c r="Y18" s="429">
        <v>5.7</v>
      </c>
      <c r="Z18" s="429">
        <v>5.5</v>
      </c>
      <c r="AA18" s="429">
        <v>6</v>
      </c>
      <c r="AB18" s="430">
        <f t="shared" si="5"/>
        <v>5.875</v>
      </c>
      <c r="AC18" s="429">
        <v>6</v>
      </c>
      <c r="AD18" s="429"/>
      <c r="AE18" s="430">
        <f t="shared" si="6"/>
        <v>6</v>
      </c>
      <c r="AF18" s="429">
        <v>6.5</v>
      </c>
      <c r="AG18" s="429"/>
      <c r="AH18" s="430">
        <f t="shared" si="7"/>
        <v>6.5</v>
      </c>
      <c r="AI18" s="20">
        <f t="shared" si="8"/>
        <v>6.05</v>
      </c>
      <c r="AJ18" s="26"/>
      <c r="AK18" s="152">
        <v>0</v>
      </c>
      <c r="AL18" s="152">
        <v>5.8</v>
      </c>
      <c r="AM18" s="152">
        <v>5.2</v>
      </c>
      <c r="AN18" s="152">
        <v>6</v>
      </c>
      <c r="AO18" s="152">
        <v>6.2</v>
      </c>
      <c r="AP18" s="152">
        <v>6.2</v>
      </c>
      <c r="AQ18" s="152">
        <v>5.4</v>
      </c>
      <c r="AR18" s="152">
        <v>6</v>
      </c>
      <c r="AS18" s="21">
        <f t="shared" si="9"/>
        <v>40.799999999999997</v>
      </c>
      <c r="AT18" s="20">
        <f t="shared" si="10"/>
        <v>5.0999999999999996</v>
      </c>
      <c r="AU18" s="17"/>
      <c r="AV18" s="158">
        <v>7.33</v>
      </c>
      <c r="AW18" s="23">
        <f t="shared" si="11"/>
        <v>7.33</v>
      </c>
      <c r="AX18" s="159"/>
      <c r="AY18" s="23">
        <f t="shared" si="12"/>
        <v>7.33</v>
      </c>
      <c r="AZ18" s="155"/>
      <c r="BA18" s="152">
        <v>0</v>
      </c>
      <c r="BB18" s="152">
        <v>7</v>
      </c>
      <c r="BC18" s="152">
        <v>6.5</v>
      </c>
      <c r="BD18" s="152">
        <v>6.2</v>
      </c>
      <c r="BE18" s="152">
        <v>6</v>
      </c>
      <c r="BF18" s="152">
        <v>6.2</v>
      </c>
      <c r="BG18" s="152">
        <v>7</v>
      </c>
      <c r="BH18" s="152">
        <v>6.5</v>
      </c>
      <c r="BI18" s="21">
        <f t="shared" si="13"/>
        <v>45.4</v>
      </c>
      <c r="BJ18" s="20">
        <f t="shared" si="14"/>
        <v>5.6749999999999998</v>
      </c>
      <c r="BK18" s="155"/>
      <c r="BL18" s="152">
        <v>7</v>
      </c>
      <c r="BM18" s="152">
        <v>6.5</v>
      </c>
      <c r="BN18" s="152">
        <v>6.5</v>
      </c>
      <c r="BO18" s="152">
        <v>6.5</v>
      </c>
      <c r="BP18" s="152">
        <v>5.5</v>
      </c>
      <c r="BQ18" s="20">
        <f t="shared" si="15"/>
        <v>6.45</v>
      </c>
      <c r="BR18" s="157"/>
      <c r="BS18" s="20">
        <f t="shared" si="16"/>
        <v>6.45</v>
      </c>
      <c r="BT18" s="155"/>
      <c r="BU18" s="152">
        <v>0</v>
      </c>
      <c r="BV18" s="152">
        <v>6.5</v>
      </c>
      <c r="BW18" s="152">
        <v>6</v>
      </c>
      <c r="BX18" s="152">
        <v>5</v>
      </c>
      <c r="BY18" s="152">
        <v>5.5</v>
      </c>
      <c r="BZ18" s="152">
        <v>5.3</v>
      </c>
      <c r="CA18" s="152">
        <v>5</v>
      </c>
      <c r="CB18" s="152">
        <v>5</v>
      </c>
      <c r="CC18" s="21">
        <f t="shared" si="17"/>
        <v>38.299999999999997</v>
      </c>
      <c r="CD18" s="20">
        <f t="shared" si="18"/>
        <v>4.7874999999999996</v>
      </c>
      <c r="CE18" s="17"/>
      <c r="CF18" s="158">
        <v>7.2729999999999997</v>
      </c>
      <c r="CG18" s="23">
        <f t="shared" si="19"/>
        <v>7.2729999999999997</v>
      </c>
      <c r="CH18" s="159"/>
      <c r="CI18" s="23">
        <f t="shared" si="20"/>
        <v>7.2729999999999997</v>
      </c>
      <c r="CJ18" s="155"/>
      <c r="CK18" s="161">
        <f t="shared" si="21"/>
        <v>5.3531250000000004</v>
      </c>
      <c r="CM18" s="162">
        <f t="shared" si="22"/>
        <v>6.7757499999999995</v>
      </c>
      <c r="CN18" s="16"/>
      <c r="CO18" s="162">
        <f t="shared" si="23"/>
        <v>6.0644375000000004</v>
      </c>
      <c r="CP18" s="18">
        <v>7</v>
      </c>
      <c r="CQ18" s="3"/>
    </row>
    <row r="19" spans="1:95" s="12" customFormat="1" x14ac:dyDescent="0.3">
      <c r="A19" s="108">
        <v>17</v>
      </c>
      <c r="B19" s="427" t="s">
        <v>217</v>
      </c>
      <c r="C19" s="427" t="s">
        <v>177</v>
      </c>
      <c r="D19" s="427" t="s">
        <v>178</v>
      </c>
      <c r="E19" s="427" t="s">
        <v>206</v>
      </c>
      <c r="F19" s="429">
        <v>4.5</v>
      </c>
      <c r="G19" s="429">
        <v>5.5</v>
      </c>
      <c r="H19" s="429">
        <v>5</v>
      </c>
      <c r="I19" s="429">
        <v>4.5</v>
      </c>
      <c r="J19" s="429">
        <v>5</v>
      </c>
      <c r="K19" s="429">
        <v>4</v>
      </c>
      <c r="L19" s="430">
        <f t="shared" si="0"/>
        <v>4.75</v>
      </c>
      <c r="M19" s="429">
        <v>6</v>
      </c>
      <c r="N19" s="429">
        <v>5</v>
      </c>
      <c r="O19" s="429">
        <v>5</v>
      </c>
      <c r="P19" s="430">
        <f t="shared" si="1"/>
        <v>5.5</v>
      </c>
      <c r="Q19" s="429"/>
      <c r="R19" s="430">
        <f t="shared" si="2"/>
        <v>5.5</v>
      </c>
      <c r="S19" s="429">
        <v>6</v>
      </c>
      <c r="T19" s="429"/>
      <c r="U19" s="430">
        <f t="shared" si="3"/>
        <v>6</v>
      </c>
      <c r="V19" s="20">
        <f t="shared" si="4"/>
        <v>5.125</v>
      </c>
      <c r="W19" s="40"/>
      <c r="X19" s="429">
        <v>5.8</v>
      </c>
      <c r="Y19" s="429">
        <v>6.3</v>
      </c>
      <c r="Z19" s="429">
        <v>4.5</v>
      </c>
      <c r="AA19" s="429">
        <v>5</v>
      </c>
      <c r="AB19" s="430">
        <f t="shared" si="5"/>
        <v>5.4</v>
      </c>
      <c r="AC19" s="429">
        <v>6</v>
      </c>
      <c r="AD19" s="429"/>
      <c r="AE19" s="430">
        <f t="shared" si="6"/>
        <v>6</v>
      </c>
      <c r="AF19" s="429">
        <v>5.8</v>
      </c>
      <c r="AG19" s="429"/>
      <c r="AH19" s="430">
        <f t="shared" si="7"/>
        <v>5.8</v>
      </c>
      <c r="AI19" s="20">
        <f t="shared" si="8"/>
        <v>5.7200000000000006</v>
      </c>
      <c r="AJ19" s="26"/>
      <c r="AK19" s="152">
        <v>3.2</v>
      </c>
      <c r="AL19" s="152">
        <v>4.8</v>
      </c>
      <c r="AM19" s="152">
        <v>5.5</v>
      </c>
      <c r="AN19" s="152">
        <v>6.4</v>
      </c>
      <c r="AO19" s="152">
        <v>5.5</v>
      </c>
      <c r="AP19" s="152">
        <v>5.4</v>
      </c>
      <c r="AQ19" s="152">
        <v>5</v>
      </c>
      <c r="AR19" s="152">
        <v>5.5</v>
      </c>
      <c r="AS19" s="21">
        <f t="shared" si="9"/>
        <v>41.3</v>
      </c>
      <c r="AT19" s="20">
        <f t="shared" si="10"/>
        <v>5.1624999999999996</v>
      </c>
      <c r="AU19" s="17"/>
      <c r="AV19" s="158">
        <v>7.5830000000000002</v>
      </c>
      <c r="AW19" s="23">
        <f t="shared" si="11"/>
        <v>7.5830000000000002</v>
      </c>
      <c r="AX19" s="159"/>
      <c r="AY19" s="23">
        <f t="shared" si="12"/>
        <v>7.5830000000000002</v>
      </c>
      <c r="AZ19" s="155"/>
      <c r="BA19" s="152">
        <v>4</v>
      </c>
      <c r="BB19" s="152">
        <v>5</v>
      </c>
      <c r="BC19" s="152">
        <v>5.5</v>
      </c>
      <c r="BD19" s="152">
        <v>5</v>
      </c>
      <c r="BE19" s="152">
        <v>5.5</v>
      </c>
      <c r="BF19" s="152">
        <v>5.2</v>
      </c>
      <c r="BG19" s="152">
        <v>5.5</v>
      </c>
      <c r="BH19" s="152">
        <v>4.5</v>
      </c>
      <c r="BI19" s="21">
        <f t="shared" si="13"/>
        <v>40.200000000000003</v>
      </c>
      <c r="BJ19" s="20">
        <f t="shared" si="14"/>
        <v>5.0250000000000004</v>
      </c>
      <c r="BK19" s="155"/>
      <c r="BL19" s="152">
        <v>6.5</v>
      </c>
      <c r="BM19" s="152">
        <v>7</v>
      </c>
      <c r="BN19" s="152">
        <v>6.5</v>
      </c>
      <c r="BO19" s="152">
        <v>6</v>
      </c>
      <c r="BP19" s="152">
        <v>6</v>
      </c>
      <c r="BQ19" s="20">
        <f t="shared" si="15"/>
        <v>6.4499999999999993</v>
      </c>
      <c r="BR19" s="157"/>
      <c r="BS19" s="20">
        <f t="shared" si="16"/>
        <v>6.4499999999999993</v>
      </c>
      <c r="BT19" s="155"/>
      <c r="BU19" s="152">
        <v>4.3</v>
      </c>
      <c r="BV19" s="152">
        <v>6.5</v>
      </c>
      <c r="BW19" s="152">
        <v>7</v>
      </c>
      <c r="BX19" s="152">
        <v>5.5</v>
      </c>
      <c r="BY19" s="152">
        <v>5.5</v>
      </c>
      <c r="BZ19" s="152">
        <v>5.5</v>
      </c>
      <c r="CA19" s="152">
        <v>6</v>
      </c>
      <c r="CB19" s="152">
        <v>5</v>
      </c>
      <c r="CC19" s="21">
        <f t="shared" si="17"/>
        <v>45.3</v>
      </c>
      <c r="CD19" s="20">
        <f t="shared" si="18"/>
        <v>5.6624999999999996</v>
      </c>
      <c r="CE19" s="17"/>
      <c r="CF19" s="158">
        <v>7.6660000000000004</v>
      </c>
      <c r="CG19" s="23">
        <f t="shared" si="19"/>
        <v>7.6660000000000004</v>
      </c>
      <c r="CH19" s="159"/>
      <c r="CI19" s="23">
        <f t="shared" si="20"/>
        <v>7.6660000000000004</v>
      </c>
      <c r="CJ19" s="155"/>
      <c r="CK19" s="161">
        <f t="shared" si="21"/>
        <v>5.2437500000000004</v>
      </c>
      <c r="CM19" s="162">
        <f t="shared" si="22"/>
        <v>6.8547500000000001</v>
      </c>
      <c r="CN19" s="16"/>
      <c r="CO19" s="162">
        <f t="shared" si="23"/>
        <v>6.0492500000000007</v>
      </c>
      <c r="CP19" s="18">
        <v>8</v>
      </c>
      <c r="CQ19" s="3"/>
    </row>
    <row r="20" spans="1:95" s="12" customFormat="1" x14ac:dyDescent="0.3">
      <c r="A20" s="108">
        <v>11</v>
      </c>
      <c r="B20" s="427" t="s">
        <v>218</v>
      </c>
      <c r="C20" s="427" t="s">
        <v>177</v>
      </c>
      <c r="D20" s="427" t="s">
        <v>178</v>
      </c>
      <c r="E20" s="427" t="s">
        <v>206</v>
      </c>
      <c r="F20" s="429">
        <v>4.5</v>
      </c>
      <c r="G20" s="429">
        <v>5.5</v>
      </c>
      <c r="H20" s="429">
        <v>5</v>
      </c>
      <c r="I20" s="429">
        <v>4.5</v>
      </c>
      <c r="J20" s="429">
        <v>5</v>
      </c>
      <c r="K20" s="429">
        <v>4</v>
      </c>
      <c r="L20" s="430">
        <f t="shared" si="0"/>
        <v>4.75</v>
      </c>
      <c r="M20" s="429">
        <v>6</v>
      </c>
      <c r="N20" s="429">
        <v>5</v>
      </c>
      <c r="O20" s="429">
        <v>5</v>
      </c>
      <c r="P20" s="430">
        <f t="shared" si="1"/>
        <v>5.5</v>
      </c>
      <c r="Q20" s="429"/>
      <c r="R20" s="430">
        <f t="shared" si="2"/>
        <v>5.5</v>
      </c>
      <c r="S20" s="429">
        <v>6</v>
      </c>
      <c r="T20" s="429"/>
      <c r="U20" s="430">
        <f t="shared" si="3"/>
        <v>6</v>
      </c>
      <c r="V20" s="20">
        <f t="shared" si="4"/>
        <v>5.125</v>
      </c>
      <c r="W20" s="40"/>
      <c r="X20" s="429">
        <v>5.5</v>
      </c>
      <c r="Y20" s="429">
        <v>6.3</v>
      </c>
      <c r="Z20" s="429">
        <v>4.5</v>
      </c>
      <c r="AA20" s="429">
        <v>5</v>
      </c>
      <c r="AB20" s="430">
        <f t="shared" si="5"/>
        <v>5.3250000000000002</v>
      </c>
      <c r="AC20" s="429">
        <v>6</v>
      </c>
      <c r="AD20" s="429"/>
      <c r="AE20" s="430">
        <f t="shared" si="6"/>
        <v>6</v>
      </c>
      <c r="AF20" s="429">
        <v>5.5</v>
      </c>
      <c r="AG20" s="429"/>
      <c r="AH20" s="430">
        <f t="shared" si="7"/>
        <v>5.5</v>
      </c>
      <c r="AI20" s="20">
        <f t="shared" si="8"/>
        <v>5.6300000000000008</v>
      </c>
      <c r="AJ20" s="26"/>
      <c r="AK20" s="152">
        <v>3.8</v>
      </c>
      <c r="AL20" s="152">
        <v>5.2</v>
      </c>
      <c r="AM20" s="152">
        <v>6</v>
      </c>
      <c r="AN20" s="152">
        <v>6.4</v>
      </c>
      <c r="AO20" s="152">
        <v>5.6</v>
      </c>
      <c r="AP20" s="152">
        <v>5.6</v>
      </c>
      <c r="AQ20" s="152">
        <v>4</v>
      </c>
      <c r="AR20" s="152">
        <v>5.8</v>
      </c>
      <c r="AS20" s="21">
        <f t="shared" si="9"/>
        <v>42.4</v>
      </c>
      <c r="AT20" s="20">
        <f t="shared" si="10"/>
        <v>5.3</v>
      </c>
      <c r="AU20" s="17"/>
      <c r="AV20" s="158">
        <v>7.6150000000000002</v>
      </c>
      <c r="AW20" s="23">
        <f t="shared" si="11"/>
        <v>7.6150000000000002</v>
      </c>
      <c r="AX20" s="159"/>
      <c r="AY20" s="23">
        <f t="shared" si="12"/>
        <v>7.6150000000000002</v>
      </c>
      <c r="AZ20" s="155"/>
      <c r="BA20" s="152">
        <v>4</v>
      </c>
      <c r="BB20" s="152">
        <v>5.8</v>
      </c>
      <c r="BC20" s="152">
        <v>4.8</v>
      </c>
      <c r="BD20" s="152">
        <v>5.2</v>
      </c>
      <c r="BE20" s="152">
        <v>5</v>
      </c>
      <c r="BF20" s="152">
        <v>5.2</v>
      </c>
      <c r="BG20" s="152">
        <v>5.5</v>
      </c>
      <c r="BH20" s="152">
        <v>4.5</v>
      </c>
      <c r="BI20" s="21">
        <f t="shared" si="13"/>
        <v>40</v>
      </c>
      <c r="BJ20" s="20">
        <f t="shared" si="14"/>
        <v>5</v>
      </c>
      <c r="BK20" s="155"/>
      <c r="BL20" s="152">
        <v>7</v>
      </c>
      <c r="BM20" s="152">
        <v>6.5</v>
      </c>
      <c r="BN20" s="152">
        <v>6.5</v>
      </c>
      <c r="BO20" s="152">
        <v>6.8</v>
      </c>
      <c r="BP20" s="152">
        <v>6.2</v>
      </c>
      <c r="BQ20" s="20">
        <f t="shared" si="15"/>
        <v>6.6150000000000002</v>
      </c>
      <c r="BR20" s="157"/>
      <c r="BS20" s="20">
        <f t="shared" si="16"/>
        <v>6.6150000000000002</v>
      </c>
      <c r="BT20" s="155"/>
      <c r="BU20" s="152">
        <v>4.5</v>
      </c>
      <c r="BV20" s="152">
        <v>6.5</v>
      </c>
      <c r="BW20" s="152">
        <v>5.8</v>
      </c>
      <c r="BX20" s="152">
        <v>5</v>
      </c>
      <c r="BY20" s="152">
        <v>5.3</v>
      </c>
      <c r="BZ20" s="152">
        <v>5.3</v>
      </c>
      <c r="CA20" s="152">
        <v>5</v>
      </c>
      <c r="CB20" s="152">
        <v>5</v>
      </c>
      <c r="CC20" s="21">
        <f t="shared" si="17"/>
        <v>42.4</v>
      </c>
      <c r="CD20" s="20">
        <f t="shared" si="18"/>
        <v>5.3</v>
      </c>
      <c r="CE20" s="17"/>
      <c r="CF20" s="158">
        <v>7.8</v>
      </c>
      <c r="CG20" s="23">
        <f t="shared" si="19"/>
        <v>7.8</v>
      </c>
      <c r="CH20" s="159"/>
      <c r="CI20" s="23">
        <f t="shared" si="20"/>
        <v>7.8</v>
      </c>
      <c r="CJ20" s="155"/>
      <c r="CK20" s="161">
        <f t="shared" si="21"/>
        <v>5.1812500000000004</v>
      </c>
      <c r="CM20" s="162">
        <f t="shared" si="22"/>
        <v>6.915</v>
      </c>
      <c r="CN20" s="16"/>
      <c r="CO20" s="162">
        <f t="shared" si="23"/>
        <v>6.0481250000000006</v>
      </c>
      <c r="CP20" s="18">
        <v>9</v>
      </c>
      <c r="CQ20" s="3"/>
    </row>
    <row r="21" spans="1:95" s="12" customFormat="1" x14ac:dyDescent="0.3">
      <c r="A21" s="108">
        <v>64</v>
      </c>
      <c r="B21" s="427" t="s">
        <v>220</v>
      </c>
      <c r="C21" s="427" t="s">
        <v>177</v>
      </c>
      <c r="D21" s="427" t="s">
        <v>178</v>
      </c>
      <c r="E21" s="427" t="s">
        <v>204</v>
      </c>
      <c r="F21" s="429">
        <v>6.3</v>
      </c>
      <c r="G21" s="429">
        <v>6</v>
      </c>
      <c r="H21" s="429">
        <v>6</v>
      </c>
      <c r="I21" s="429">
        <v>6</v>
      </c>
      <c r="J21" s="429">
        <v>5</v>
      </c>
      <c r="K21" s="429">
        <v>5</v>
      </c>
      <c r="L21" s="430">
        <f t="shared" si="0"/>
        <v>5.7166666666666659</v>
      </c>
      <c r="M21" s="429">
        <v>6</v>
      </c>
      <c r="N21" s="429">
        <v>5.8</v>
      </c>
      <c r="O21" s="429">
        <v>6</v>
      </c>
      <c r="P21" s="430">
        <f t="shared" si="1"/>
        <v>5.95</v>
      </c>
      <c r="Q21" s="429"/>
      <c r="R21" s="430">
        <f t="shared" si="2"/>
        <v>5.95</v>
      </c>
      <c r="S21" s="429">
        <v>6.5</v>
      </c>
      <c r="T21" s="429"/>
      <c r="U21" s="430">
        <f t="shared" si="3"/>
        <v>6.5</v>
      </c>
      <c r="V21" s="20">
        <f t="shared" si="4"/>
        <v>5.8924999999999992</v>
      </c>
      <c r="W21" s="40"/>
      <c r="X21" s="429">
        <v>5.5</v>
      </c>
      <c r="Y21" s="429">
        <v>6</v>
      </c>
      <c r="Z21" s="429">
        <v>5.5</v>
      </c>
      <c r="AA21" s="429">
        <v>6</v>
      </c>
      <c r="AB21" s="430">
        <f t="shared" si="5"/>
        <v>5.75</v>
      </c>
      <c r="AC21" s="429">
        <v>6</v>
      </c>
      <c r="AD21" s="429"/>
      <c r="AE21" s="430">
        <f t="shared" si="6"/>
        <v>6</v>
      </c>
      <c r="AF21" s="429">
        <v>6.5</v>
      </c>
      <c r="AG21" s="429"/>
      <c r="AH21" s="430">
        <f t="shared" si="7"/>
        <v>6.5</v>
      </c>
      <c r="AI21" s="20">
        <f t="shared" si="8"/>
        <v>6.0000000000000009</v>
      </c>
      <c r="AJ21" s="26"/>
      <c r="AK21" s="152">
        <v>3</v>
      </c>
      <c r="AL21" s="152">
        <v>4.2</v>
      </c>
      <c r="AM21" s="152">
        <v>4.5</v>
      </c>
      <c r="AN21" s="152">
        <v>4.5</v>
      </c>
      <c r="AO21" s="152">
        <v>4.2</v>
      </c>
      <c r="AP21" s="152">
        <v>4.2</v>
      </c>
      <c r="AQ21" s="152">
        <v>5.2</v>
      </c>
      <c r="AR21" s="152">
        <v>5</v>
      </c>
      <c r="AS21" s="21">
        <f t="shared" si="9"/>
        <v>34.799999999999997</v>
      </c>
      <c r="AT21" s="20">
        <f t="shared" si="10"/>
        <v>4.3499999999999996</v>
      </c>
      <c r="AU21" s="17"/>
      <c r="AV21" s="158">
        <v>7.7</v>
      </c>
      <c r="AW21" s="23">
        <f t="shared" si="11"/>
        <v>7.7</v>
      </c>
      <c r="AX21" s="159"/>
      <c r="AY21" s="23">
        <f t="shared" si="12"/>
        <v>7.7</v>
      </c>
      <c r="AZ21" s="155"/>
      <c r="BA21" s="152">
        <v>4</v>
      </c>
      <c r="BB21" s="152">
        <v>5.5</v>
      </c>
      <c r="BC21" s="152">
        <v>4.8</v>
      </c>
      <c r="BD21" s="152">
        <v>5</v>
      </c>
      <c r="BE21" s="152">
        <v>4.5</v>
      </c>
      <c r="BF21" s="152">
        <v>5.5</v>
      </c>
      <c r="BG21" s="152">
        <v>6</v>
      </c>
      <c r="BH21" s="152">
        <v>4.5</v>
      </c>
      <c r="BI21" s="21">
        <f t="shared" si="13"/>
        <v>39.799999999999997</v>
      </c>
      <c r="BJ21" s="20">
        <f t="shared" si="14"/>
        <v>4.9749999999999996</v>
      </c>
      <c r="BK21" s="155"/>
      <c r="BL21" s="152">
        <v>6.5</v>
      </c>
      <c r="BM21" s="152">
        <v>6.5</v>
      </c>
      <c r="BN21" s="152">
        <v>6.5</v>
      </c>
      <c r="BO21" s="152">
        <v>6</v>
      </c>
      <c r="BP21" s="152">
        <v>5.5</v>
      </c>
      <c r="BQ21" s="20">
        <f t="shared" si="15"/>
        <v>6.25</v>
      </c>
      <c r="BR21" s="157"/>
      <c r="BS21" s="20">
        <f t="shared" si="16"/>
        <v>6.25</v>
      </c>
      <c r="BT21" s="155"/>
      <c r="BU21" s="152">
        <v>3</v>
      </c>
      <c r="BV21" s="152">
        <v>5.5</v>
      </c>
      <c r="BW21" s="152">
        <v>4.5</v>
      </c>
      <c r="BX21" s="152">
        <v>3</v>
      </c>
      <c r="BY21" s="152">
        <v>4.5</v>
      </c>
      <c r="BZ21" s="152">
        <v>4</v>
      </c>
      <c r="CA21" s="152">
        <v>4.5</v>
      </c>
      <c r="CB21" s="152">
        <v>4.8</v>
      </c>
      <c r="CC21" s="21">
        <f t="shared" si="17"/>
        <v>33.799999999999997</v>
      </c>
      <c r="CD21" s="20">
        <f t="shared" si="18"/>
        <v>4.2249999999999996</v>
      </c>
      <c r="CE21" s="17"/>
      <c r="CF21" s="158">
        <v>6.75</v>
      </c>
      <c r="CG21" s="23">
        <f t="shared" si="19"/>
        <v>6.75</v>
      </c>
      <c r="CH21" s="159"/>
      <c r="CI21" s="23">
        <f t="shared" si="20"/>
        <v>6.75</v>
      </c>
      <c r="CJ21" s="155"/>
      <c r="CK21" s="161">
        <f t="shared" si="21"/>
        <v>4.8606249999999998</v>
      </c>
      <c r="CM21" s="162">
        <f t="shared" si="22"/>
        <v>6.6749999999999998</v>
      </c>
      <c r="CN21" s="16"/>
      <c r="CO21" s="162">
        <f t="shared" si="23"/>
        <v>5.7678124999999998</v>
      </c>
      <c r="CP21" s="18">
        <v>10</v>
      </c>
      <c r="CQ21" s="3"/>
    </row>
    <row r="22" spans="1:95" x14ac:dyDescent="0.3">
      <c r="B22" s="248"/>
      <c r="C22" s="249"/>
    </row>
    <row r="23" spans="1:95" x14ac:dyDescent="0.3">
      <c r="B23" s="248"/>
      <c r="C23" s="249"/>
    </row>
    <row r="24" spans="1:95" x14ac:dyDescent="0.3">
      <c r="B24" s="248"/>
      <c r="C24" s="249"/>
    </row>
    <row r="25" spans="1:95" x14ac:dyDescent="0.3">
      <c r="B25" s="248"/>
      <c r="C25" s="249"/>
    </row>
    <row r="26" spans="1:95" x14ac:dyDescent="0.3">
      <c r="B26" s="248"/>
    </row>
    <row r="27" spans="1:95" x14ac:dyDescent="0.3">
      <c r="B27" s="248"/>
    </row>
    <row r="28" spans="1:95" x14ac:dyDescent="0.3">
      <c r="B28" s="248"/>
    </row>
  </sheetData>
  <sortState xmlns:xlrd2="http://schemas.microsoft.com/office/spreadsheetml/2017/richdata2" ref="A12:CP21">
    <sortCondition descending="1" ref="CO12:CO21"/>
  </sortState>
  <mergeCells count="3">
    <mergeCell ref="A3:B3"/>
    <mergeCell ref="N9:N10"/>
    <mergeCell ref="O9:O10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1897-44D7-4D09-A9AF-54844521A1AD}">
  <sheetPr>
    <pageSetUpPr fitToPage="1"/>
  </sheetPr>
  <dimension ref="A1:CI31"/>
  <sheetViews>
    <sheetView workbookViewId="0">
      <pane xSplit="2" topLeftCell="C1" activePane="topRight" state="frozen"/>
      <selection pane="topRight" activeCell="A16" sqref="A16:XFD16"/>
    </sheetView>
  </sheetViews>
  <sheetFormatPr defaultColWidth="9.109375" defaultRowHeight="14.4" x14ac:dyDescent="0.3"/>
  <cols>
    <col min="1" max="1" width="6.77734375" style="3" customWidth="1"/>
    <col min="2" max="2" width="20.88671875" style="3" customWidth="1"/>
    <col min="3" max="3" width="27.109375" style="3" customWidth="1"/>
    <col min="4" max="4" width="23" style="3" customWidth="1"/>
    <col min="5" max="5" width="17.44140625" style="3" customWidth="1"/>
    <col min="6" max="6" width="7.5546875" customWidth="1"/>
    <col min="7" max="7" width="10.77734375" customWidth="1"/>
    <col min="8" max="8" width="9.21875" customWidth="1"/>
    <col min="9" max="9" width="11" customWidth="1"/>
    <col min="10" max="17" width="9.109375" customWidth="1"/>
    <col min="18" max="18" width="3.21875" style="3" customWidth="1"/>
    <col min="19" max="19" width="7.5546875" customWidth="1"/>
    <col min="20" max="20" width="10.77734375" customWidth="1"/>
    <col min="21" max="21" width="9.21875" customWidth="1"/>
    <col min="22" max="22" width="11" customWidth="1"/>
    <col min="23" max="30" width="9.109375" customWidth="1"/>
    <col min="31" max="31" width="3.21875" style="3" customWidth="1"/>
    <col min="32" max="41" width="7.77734375" style="3" customWidth="1"/>
    <col min="42" max="42" width="3.21875" style="3" customWidth="1"/>
    <col min="43" max="44" width="7.77734375" style="3" customWidth="1"/>
    <col min="45" max="45" width="9.44140625" style="3" customWidth="1"/>
    <col min="46" max="46" width="3.44140625" style="3" customWidth="1"/>
    <col min="47" max="56" width="7.77734375" style="3" customWidth="1"/>
    <col min="57" max="57" width="3.21875" style="3" customWidth="1"/>
    <col min="58" max="65" width="7.77734375" style="3" customWidth="1"/>
    <col min="66" max="66" width="2.77734375" style="3" customWidth="1"/>
    <col min="67" max="76" width="7.77734375" style="3" customWidth="1"/>
    <col min="77" max="77" width="3.21875" style="3" customWidth="1"/>
    <col min="78" max="79" width="7.77734375" style="3" customWidth="1"/>
    <col min="80" max="80" width="9.44140625" style="3" customWidth="1"/>
    <col min="81" max="81" width="3.44140625" style="3" customWidth="1"/>
    <col min="82" max="82" width="10.44140625" style="3" customWidth="1"/>
    <col min="83" max="83" width="2.77734375" style="3" customWidth="1"/>
    <col min="84" max="84" width="9.109375" style="3"/>
    <col min="85" max="85" width="2.21875" style="3" customWidth="1"/>
    <col min="86" max="86" width="9.109375" style="3"/>
    <col min="87" max="87" width="12.44140625" style="3" customWidth="1"/>
    <col min="88" max="16384" width="9.109375" style="3"/>
  </cols>
  <sheetData>
    <row r="1" spans="1:87" ht="15.6" x14ac:dyDescent="0.3">
      <c r="A1" s="84" t="str">
        <f>'Comp Detail'!A1</f>
        <v>Australian National Vaulting Championships 2024</v>
      </c>
      <c r="D1" s="133" t="s">
        <v>76</v>
      </c>
      <c r="E1" s="90" t="s">
        <v>292</v>
      </c>
      <c r="F1" s="1"/>
      <c r="G1" s="1"/>
      <c r="H1" s="1"/>
      <c r="I1" s="1"/>
      <c r="J1" s="90"/>
      <c r="K1" s="90"/>
      <c r="L1" s="90"/>
      <c r="M1" s="90"/>
      <c r="N1" s="90"/>
      <c r="O1" s="90"/>
      <c r="P1" s="90"/>
      <c r="Q1" s="90"/>
      <c r="S1" s="1"/>
      <c r="T1" s="1"/>
      <c r="U1" s="1"/>
      <c r="V1" s="1"/>
      <c r="W1" s="90"/>
      <c r="X1" s="90"/>
      <c r="Y1" s="90"/>
      <c r="Z1" s="90"/>
      <c r="AA1" s="90"/>
      <c r="AB1" s="90"/>
      <c r="AC1" s="90"/>
      <c r="AD1" s="90"/>
      <c r="BE1" s="5"/>
      <c r="CI1" s="5">
        <f ca="1">NOW()</f>
        <v>45603.451327662035</v>
      </c>
    </row>
    <row r="2" spans="1:87" ht="14.85" customHeight="1" x14ac:dyDescent="0.4">
      <c r="A2" s="27"/>
      <c r="D2" s="133" t="s">
        <v>77</v>
      </c>
      <c r="E2" s="90" t="s">
        <v>291</v>
      </c>
      <c r="F2" s="1"/>
      <c r="G2" s="1"/>
      <c r="H2" s="1"/>
      <c r="I2" s="1"/>
      <c r="J2" s="90"/>
      <c r="K2" s="90"/>
      <c r="L2" s="182"/>
      <c r="M2" s="90"/>
      <c r="N2" s="90"/>
      <c r="O2" s="90"/>
      <c r="P2" s="90"/>
      <c r="Q2" s="90"/>
      <c r="S2" s="1"/>
      <c r="T2" s="1"/>
      <c r="U2" s="1"/>
      <c r="V2" s="1"/>
      <c r="W2" s="90"/>
      <c r="X2" s="90"/>
      <c r="Y2" s="90"/>
      <c r="Z2" s="90"/>
      <c r="AA2" s="90"/>
      <c r="AB2" s="90"/>
      <c r="AC2" s="90"/>
      <c r="AD2" s="90"/>
      <c r="BE2" s="7"/>
      <c r="CI2" s="7">
        <f ca="1">NOW()</f>
        <v>45603.451327662035</v>
      </c>
    </row>
    <row r="3" spans="1:87" ht="15.6" x14ac:dyDescent="0.3">
      <c r="A3" s="471" t="str">
        <f>'Comp Detail'!A3</f>
        <v>27 to 29 Sept 2024</v>
      </c>
      <c r="B3" s="472"/>
      <c r="D3" s="133" t="s">
        <v>78</v>
      </c>
      <c r="E3" t="s">
        <v>290</v>
      </c>
      <c r="AF3" s="9"/>
      <c r="AG3" s="9"/>
      <c r="AH3" s="9"/>
      <c r="AI3" s="9"/>
      <c r="AJ3" s="9"/>
      <c r="AK3" s="9"/>
      <c r="AL3" s="9"/>
      <c r="AM3" s="9"/>
      <c r="AN3" s="9"/>
      <c r="AO3" s="9"/>
      <c r="AQ3" s="8"/>
      <c r="AR3" s="8"/>
      <c r="AS3" s="8"/>
      <c r="AU3" s="9"/>
      <c r="AV3" s="9"/>
      <c r="AW3" s="9"/>
      <c r="AX3" s="9"/>
      <c r="AY3" s="9"/>
      <c r="AZ3" s="9"/>
      <c r="BA3" s="9"/>
      <c r="BB3" s="9"/>
      <c r="BC3" s="9"/>
      <c r="BD3" s="9"/>
      <c r="BF3" s="8"/>
      <c r="BG3" s="8"/>
      <c r="BH3" s="8"/>
      <c r="BI3" s="8"/>
      <c r="BJ3" s="8"/>
      <c r="BK3" s="8"/>
      <c r="BL3" s="8"/>
      <c r="BM3" s="8"/>
      <c r="BO3" s="9"/>
      <c r="BP3" s="9"/>
      <c r="BQ3" s="9"/>
      <c r="BR3" s="9"/>
      <c r="BS3" s="9"/>
      <c r="BT3" s="9"/>
      <c r="BU3" s="9"/>
      <c r="BV3" s="9"/>
      <c r="BW3" s="9"/>
      <c r="BX3" s="9"/>
      <c r="BZ3" s="8"/>
      <c r="CA3" s="8"/>
      <c r="CB3" s="8"/>
    </row>
    <row r="4" spans="1:87" ht="15.6" x14ac:dyDescent="0.3">
      <c r="A4" s="140"/>
      <c r="B4" s="141"/>
      <c r="D4" s="133" t="s">
        <v>130</v>
      </c>
      <c r="E4" s="90" t="s">
        <v>293</v>
      </c>
      <c r="AF4" s="9"/>
      <c r="AG4" s="9"/>
      <c r="AH4" s="9"/>
      <c r="AI4" s="9"/>
      <c r="AJ4" s="9"/>
      <c r="AK4" s="9"/>
      <c r="AL4" s="9"/>
      <c r="AM4" s="9"/>
      <c r="AN4" s="9"/>
      <c r="AO4" s="9"/>
      <c r="AQ4" s="8"/>
      <c r="AR4" s="8"/>
      <c r="AS4" s="8"/>
      <c r="AU4" s="9"/>
      <c r="AV4" s="9"/>
      <c r="AW4" s="9"/>
      <c r="AX4" s="9"/>
      <c r="AY4" s="9"/>
      <c r="AZ4" s="9"/>
      <c r="BA4" s="9"/>
      <c r="BB4" s="9"/>
      <c r="BC4" s="9"/>
      <c r="BD4" s="9"/>
      <c r="BF4" s="8"/>
      <c r="BG4" s="8"/>
      <c r="BH4" s="8"/>
      <c r="BI4" s="8"/>
      <c r="BJ4" s="8"/>
      <c r="BK4" s="8"/>
      <c r="BL4" s="8"/>
      <c r="BM4" s="8"/>
      <c r="BO4" s="9"/>
      <c r="BP4" s="9"/>
      <c r="BQ4" s="9"/>
      <c r="BR4" s="9"/>
      <c r="BS4" s="9"/>
      <c r="BT4" s="9"/>
      <c r="BU4" s="9"/>
      <c r="BV4" s="9"/>
      <c r="BW4" s="9"/>
      <c r="BX4" s="9"/>
      <c r="BZ4" s="8"/>
      <c r="CA4" s="8"/>
      <c r="CB4" s="8"/>
    </row>
    <row r="5" spans="1:87" ht="15.6" x14ac:dyDescent="0.3">
      <c r="A5" s="32"/>
      <c r="B5" s="33"/>
      <c r="D5" s="4"/>
      <c r="F5" s="142" t="s">
        <v>74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S5" s="10" t="s">
        <v>51</v>
      </c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F5" s="11" t="s">
        <v>22</v>
      </c>
      <c r="AG5" s="11"/>
      <c r="AH5" s="11"/>
      <c r="AI5" s="11"/>
      <c r="AJ5" s="11"/>
      <c r="AK5" s="11"/>
      <c r="AL5" s="11"/>
      <c r="AM5" s="11"/>
      <c r="AN5" s="11"/>
      <c r="AO5" s="11"/>
      <c r="AQ5" s="10" t="s">
        <v>11</v>
      </c>
      <c r="AR5" s="10"/>
      <c r="AS5" s="10"/>
      <c r="AU5" s="11" t="s">
        <v>22</v>
      </c>
      <c r="AV5" s="11"/>
      <c r="AW5" s="11"/>
      <c r="AX5" s="11"/>
      <c r="AY5" s="11"/>
      <c r="AZ5" s="11"/>
      <c r="BA5" s="11"/>
      <c r="BB5" s="11"/>
      <c r="BC5" s="11"/>
      <c r="BD5" s="11"/>
      <c r="BF5" s="10" t="s">
        <v>11</v>
      </c>
      <c r="BG5" s="10"/>
      <c r="BH5" s="10"/>
      <c r="BI5" s="10"/>
      <c r="BJ5" s="10"/>
      <c r="BK5" s="10"/>
      <c r="BL5" s="10"/>
      <c r="BM5" s="10"/>
      <c r="BO5" s="11" t="s">
        <v>22</v>
      </c>
      <c r="BP5" s="11"/>
      <c r="BQ5" s="11"/>
      <c r="BR5" s="11"/>
      <c r="BS5" s="11"/>
      <c r="BT5" s="11"/>
      <c r="BU5" s="11"/>
      <c r="BV5" s="11"/>
      <c r="BW5" s="11"/>
      <c r="BX5" s="11"/>
      <c r="BZ5" s="10" t="s">
        <v>11</v>
      </c>
      <c r="CA5" s="10"/>
      <c r="CB5" s="10"/>
    </row>
    <row r="6" spans="1:87" ht="15.6" x14ac:dyDescent="0.3">
      <c r="A6" s="27" t="s">
        <v>221</v>
      </c>
      <c r="B6" s="6"/>
      <c r="D6" s="4"/>
      <c r="H6" s="90"/>
      <c r="I6" s="90"/>
      <c r="K6" s="134"/>
      <c r="L6" s="134"/>
      <c r="M6" s="134"/>
      <c r="N6" s="90"/>
      <c r="O6" s="90"/>
      <c r="P6" s="90"/>
      <c r="Q6" s="90"/>
      <c r="U6" s="90"/>
      <c r="V6" s="90"/>
      <c r="X6" s="134"/>
      <c r="Y6" s="134"/>
      <c r="Z6" s="134"/>
      <c r="AA6" s="90"/>
      <c r="AB6" s="90"/>
      <c r="AC6" s="90"/>
      <c r="AD6" s="90"/>
    </row>
    <row r="7" spans="1:87" ht="15.6" x14ac:dyDescent="0.3">
      <c r="A7" s="27" t="s">
        <v>158</v>
      </c>
      <c r="B7" s="13"/>
      <c r="F7" s="134" t="s">
        <v>47</v>
      </c>
      <c r="G7" s="90" t="str">
        <f>E1</f>
        <v>Abbie White</v>
      </c>
      <c r="H7" s="90"/>
      <c r="I7" s="90"/>
      <c r="K7" s="90"/>
      <c r="L7" s="90"/>
      <c r="M7" s="90"/>
      <c r="N7" s="90"/>
      <c r="O7" s="90"/>
      <c r="P7" s="90"/>
      <c r="Q7" s="90"/>
      <c r="S7" s="134" t="s">
        <v>47</v>
      </c>
      <c r="T7" s="90" t="str">
        <f>E1</f>
        <v>Abbie White</v>
      </c>
      <c r="U7" s="90"/>
      <c r="V7" s="90"/>
      <c r="X7" s="90"/>
      <c r="Y7" s="90"/>
      <c r="Z7" s="90"/>
      <c r="AA7" s="90"/>
      <c r="AB7" s="90"/>
      <c r="AC7" s="90"/>
      <c r="AD7" s="90"/>
      <c r="AF7" s="6" t="s">
        <v>46</v>
      </c>
      <c r="AG7" s="3" t="str">
        <f>E2</f>
        <v>Nicole de Villiers</v>
      </c>
      <c r="AQ7" s="6" t="s">
        <v>46</v>
      </c>
      <c r="AR7" s="3" t="str">
        <f>E2</f>
        <v>Nicole de Villiers</v>
      </c>
      <c r="AU7" s="6" t="s">
        <v>48</v>
      </c>
      <c r="AV7" s="3" t="str">
        <f>E3</f>
        <v>Monika Eriksson</v>
      </c>
      <c r="BF7" s="6" t="s">
        <v>48</v>
      </c>
      <c r="BG7" s="3" t="str">
        <f>E3</f>
        <v>Monika Eriksson</v>
      </c>
      <c r="BL7" s="6"/>
      <c r="BM7" s="6"/>
      <c r="BO7" s="6" t="s">
        <v>96</v>
      </c>
      <c r="BP7" s="3" t="str">
        <f>E4</f>
        <v>Anna Betts</v>
      </c>
      <c r="BZ7" s="6" t="s">
        <v>96</v>
      </c>
      <c r="CA7" s="3" t="str">
        <f>E4</f>
        <v>Anna Betts</v>
      </c>
      <c r="CD7" s="6" t="s">
        <v>12</v>
      </c>
    </row>
    <row r="8" spans="1:87" x14ac:dyDescent="0.3">
      <c r="B8" s="6"/>
      <c r="F8" s="134" t="s">
        <v>26</v>
      </c>
      <c r="S8" s="134" t="s">
        <v>26</v>
      </c>
      <c r="T8" s="90"/>
    </row>
    <row r="9" spans="1:87" x14ac:dyDescent="0.3">
      <c r="F9" s="134" t="s">
        <v>1</v>
      </c>
      <c r="G9" s="90"/>
      <c r="H9" s="90"/>
      <c r="I9" s="90"/>
      <c r="J9" s="143" t="s">
        <v>1</v>
      </c>
      <c r="K9" s="144"/>
      <c r="L9" s="144"/>
      <c r="M9" s="144" t="s">
        <v>2</v>
      </c>
      <c r="N9" s="427"/>
      <c r="O9" s="144"/>
      <c r="P9" s="144" t="s">
        <v>3</v>
      </c>
      <c r="Q9" s="144" t="s">
        <v>80</v>
      </c>
      <c r="S9" s="134" t="s">
        <v>1</v>
      </c>
      <c r="T9" s="90"/>
      <c r="U9" s="90"/>
      <c r="V9" s="90"/>
      <c r="W9" s="143" t="s">
        <v>1</v>
      </c>
      <c r="X9" s="144"/>
      <c r="Y9" s="144"/>
      <c r="Z9" s="144" t="s">
        <v>2</v>
      </c>
      <c r="AA9" s="427"/>
      <c r="AB9" s="144"/>
      <c r="AC9" s="144" t="s">
        <v>3</v>
      </c>
      <c r="AD9" s="144" t="s">
        <v>80</v>
      </c>
      <c r="AF9" s="3" t="s">
        <v>8</v>
      </c>
      <c r="AP9" s="12"/>
      <c r="AQ9" s="6"/>
      <c r="AR9" s="3" t="s">
        <v>10</v>
      </c>
      <c r="AS9" s="6" t="s">
        <v>13</v>
      </c>
      <c r="BM9" s="132" t="s">
        <v>45</v>
      </c>
      <c r="BO9" s="3" t="s">
        <v>8</v>
      </c>
      <c r="BY9" s="12"/>
      <c r="BZ9" s="6"/>
      <c r="CA9" s="3" t="s">
        <v>10</v>
      </c>
      <c r="CB9" s="6" t="s">
        <v>13</v>
      </c>
      <c r="CD9" s="6" t="s">
        <v>50</v>
      </c>
      <c r="CF9" s="6" t="s">
        <v>51</v>
      </c>
      <c r="CH9" s="41" t="s">
        <v>52</v>
      </c>
      <c r="CI9" s="16"/>
    </row>
    <row r="10" spans="1:87" s="12" customFormat="1" x14ac:dyDescent="0.3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84</v>
      </c>
      <c r="H10" s="136" t="s">
        <v>82</v>
      </c>
      <c r="I10" s="136" t="s">
        <v>85</v>
      </c>
      <c r="J10" s="145" t="s">
        <v>34</v>
      </c>
      <c r="K10" s="130" t="s">
        <v>2</v>
      </c>
      <c r="L10" s="130" t="s">
        <v>87</v>
      </c>
      <c r="M10" s="145" t="s">
        <v>34</v>
      </c>
      <c r="N10" s="428" t="s">
        <v>3</v>
      </c>
      <c r="O10" s="130" t="s">
        <v>87</v>
      </c>
      <c r="P10" s="145" t="s">
        <v>34</v>
      </c>
      <c r="Q10" s="145" t="s">
        <v>34</v>
      </c>
      <c r="S10" s="136" t="s">
        <v>81</v>
      </c>
      <c r="T10" s="136" t="s">
        <v>84</v>
      </c>
      <c r="U10" s="136" t="s">
        <v>82</v>
      </c>
      <c r="V10" s="136" t="s">
        <v>85</v>
      </c>
      <c r="W10" s="145" t="s">
        <v>34</v>
      </c>
      <c r="X10" s="130" t="s">
        <v>2</v>
      </c>
      <c r="Y10" s="130" t="s">
        <v>87</v>
      </c>
      <c r="Z10" s="145" t="s">
        <v>34</v>
      </c>
      <c r="AA10" s="428" t="s">
        <v>3</v>
      </c>
      <c r="AB10" s="130" t="s">
        <v>87</v>
      </c>
      <c r="AC10" s="145" t="s">
        <v>34</v>
      </c>
      <c r="AD10" s="145" t="s">
        <v>34</v>
      </c>
      <c r="AE10" s="187"/>
      <c r="AF10" s="34" t="s">
        <v>29</v>
      </c>
      <c r="AG10" s="34" t="s">
        <v>30</v>
      </c>
      <c r="AH10" s="34" t="s">
        <v>17</v>
      </c>
      <c r="AI10" s="34" t="s">
        <v>55</v>
      </c>
      <c r="AJ10" s="34" t="s">
        <v>59</v>
      </c>
      <c r="AK10" s="34" t="s">
        <v>60</v>
      </c>
      <c r="AL10" s="34" t="s">
        <v>31</v>
      </c>
      <c r="AM10" s="34" t="s">
        <v>56</v>
      </c>
      <c r="AN10" s="34" t="s">
        <v>38</v>
      </c>
      <c r="AO10" s="35" t="s">
        <v>37</v>
      </c>
      <c r="AP10" s="188"/>
      <c r="AQ10" s="34" t="s">
        <v>36</v>
      </c>
      <c r="AR10" s="34" t="s">
        <v>9</v>
      </c>
      <c r="AS10" s="35" t="s">
        <v>15</v>
      </c>
      <c r="AT10" s="189"/>
      <c r="AU10" s="34" t="s">
        <v>29</v>
      </c>
      <c r="AV10" s="34" t="s">
        <v>30</v>
      </c>
      <c r="AW10" s="34" t="s">
        <v>17</v>
      </c>
      <c r="AX10" s="34" t="s">
        <v>55</v>
      </c>
      <c r="AY10" s="34" t="s">
        <v>59</v>
      </c>
      <c r="AZ10" s="34" t="s">
        <v>60</v>
      </c>
      <c r="BA10" s="34" t="s">
        <v>31</v>
      </c>
      <c r="BB10" s="34" t="s">
        <v>57</v>
      </c>
      <c r="BC10" s="34" t="s">
        <v>38</v>
      </c>
      <c r="BD10" s="35" t="s">
        <v>37</v>
      </c>
      <c r="BE10" s="189"/>
      <c r="BF10" s="190" t="s">
        <v>101</v>
      </c>
      <c r="BG10" s="190" t="s">
        <v>4</v>
      </c>
      <c r="BH10" s="190" t="s">
        <v>5</v>
      </c>
      <c r="BI10" s="190" t="s">
        <v>6</v>
      </c>
      <c r="BJ10" s="190" t="s">
        <v>7</v>
      </c>
      <c r="BK10" s="190" t="s">
        <v>33</v>
      </c>
      <c r="BL10" s="34" t="s">
        <v>10</v>
      </c>
      <c r="BM10" s="35" t="s">
        <v>15</v>
      </c>
      <c r="BN10" s="189"/>
      <c r="BO10" s="34" t="s">
        <v>29</v>
      </c>
      <c r="BP10" s="34" t="s">
        <v>30</v>
      </c>
      <c r="BQ10" s="34" t="s">
        <v>17</v>
      </c>
      <c r="BR10" s="34" t="s">
        <v>55</v>
      </c>
      <c r="BS10" s="34" t="s">
        <v>59</v>
      </c>
      <c r="BT10" s="34" t="s">
        <v>60</v>
      </c>
      <c r="BU10" s="34" t="s">
        <v>31</v>
      </c>
      <c r="BV10" s="34" t="s">
        <v>56</v>
      </c>
      <c r="BW10" s="34" t="s">
        <v>38</v>
      </c>
      <c r="BX10" s="35" t="s">
        <v>37</v>
      </c>
      <c r="BY10" s="188"/>
      <c r="BZ10" s="34" t="s">
        <v>36</v>
      </c>
      <c r="CA10" s="34" t="s">
        <v>9</v>
      </c>
      <c r="CB10" s="35" t="s">
        <v>15</v>
      </c>
      <c r="CC10" s="189"/>
      <c r="CD10" s="191" t="s">
        <v>32</v>
      </c>
      <c r="CE10" s="192"/>
      <c r="CF10" s="193" t="s">
        <v>32</v>
      </c>
      <c r="CG10" s="194"/>
      <c r="CH10" s="193" t="s">
        <v>32</v>
      </c>
      <c r="CI10" s="195" t="s">
        <v>35</v>
      </c>
    </row>
    <row r="11" spans="1:87" s="12" customFormat="1" x14ac:dyDescent="0.3">
      <c r="F11" s="38"/>
      <c r="G11" s="38"/>
      <c r="H11" s="38"/>
      <c r="I11" s="38"/>
      <c r="J11" s="147"/>
      <c r="K11" s="147"/>
      <c r="L11" s="147"/>
      <c r="M11" s="147"/>
      <c r="N11" s="147"/>
      <c r="O11" s="147"/>
      <c r="P11" s="147"/>
      <c r="Q11" s="147"/>
      <c r="R11" s="17"/>
      <c r="S11" s="38"/>
      <c r="T11" s="38"/>
      <c r="U11" s="38"/>
      <c r="V11" s="38"/>
      <c r="W11" s="147"/>
      <c r="X11" s="147"/>
      <c r="Y11" s="147"/>
      <c r="Z11" s="147"/>
      <c r="AA11" s="147"/>
      <c r="AB11" s="147"/>
      <c r="AC11" s="147"/>
      <c r="AD11" s="147"/>
      <c r="AE11" s="28"/>
      <c r="AP11" s="39"/>
      <c r="AT11" s="17"/>
      <c r="BE11" s="17"/>
      <c r="BF11" s="16"/>
      <c r="BG11" s="16"/>
      <c r="BH11" s="16"/>
      <c r="BI11" s="16"/>
      <c r="BJ11" s="16"/>
      <c r="BK11" s="16"/>
      <c r="BN11" s="17"/>
      <c r="BY11" s="39"/>
      <c r="CC11" s="17"/>
      <c r="CD11" s="6"/>
      <c r="CE11" s="3"/>
      <c r="CF11" s="41"/>
      <c r="CG11" s="42"/>
      <c r="CH11" s="41"/>
      <c r="CI11" s="18"/>
    </row>
    <row r="12" spans="1:87" x14ac:dyDescent="0.3">
      <c r="A12" s="108">
        <v>42</v>
      </c>
      <c r="B12" s="427" t="s">
        <v>227</v>
      </c>
      <c r="C12" s="427" t="s">
        <v>199</v>
      </c>
      <c r="D12" s="427" t="s">
        <v>211</v>
      </c>
      <c r="E12" s="427" t="s">
        <v>185</v>
      </c>
      <c r="F12" s="429">
        <v>6.3</v>
      </c>
      <c r="G12" s="429">
        <v>6.5</v>
      </c>
      <c r="H12" s="429">
        <v>5</v>
      </c>
      <c r="I12" s="429">
        <v>6.5</v>
      </c>
      <c r="J12" s="430">
        <f t="shared" ref="J12:J17" si="0">(F12+G12+H12+I12)/4</f>
        <v>6.0750000000000002</v>
      </c>
      <c r="K12" s="429">
        <v>6.5</v>
      </c>
      <c r="L12" s="429"/>
      <c r="M12" s="430">
        <f t="shared" ref="M12:M17" si="1">K12-L12</f>
        <v>6.5</v>
      </c>
      <c r="N12" s="429">
        <v>6</v>
      </c>
      <c r="O12" s="429"/>
      <c r="P12" s="430">
        <f t="shared" ref="P12:P17" si="2">N12-O12</f>
        <v>6</v>
      </c>
      <c r="Q12" s="20">
        <f t="shared" ref="Q12:Q17" si="3">((J12*0.4)+(M12*0.4)+(P12*0.2))</f>
        <v>6.23</v>
      </c>
      <c r="R12" s="17"/>
      <c r="S12" s="429">
        <v>6.3</v>
      </c>
      <c r="T12" s="429">
        <v>6.5</v>
      </c>
      <c r="U12" s="429">
        <v>5</v>
      </c>
      <c r="V12" s="429">
        <v>6.3</v>
      </c>
      <c r="W12" s="430">
        <f t="shared" ref="W12:W17" si="4">(S12+T12+U12+V12)/4</f>
        <v>6.0250000000000004</v>
      </c>
      <c r="X12" s="429">
        <v>6.3</v>
      </c>
      <c r="Y12" s="429"/>
      <c r="Z12" s="430">
        <f t="shared" ref="Z12:Z17" si="5">X12-Y12</f>
        <v>6.3</v>
      </c>
      <c r="AA12" s="429">
        <v>5.7</v>
      </c>
      <c r="AB12" s="429"/>
      <c r="AC12" s="430">
        <f t="shared" ref="AC12:AC17" si="6">AA12-AB12</f>
        <v>5.7</v>
      </c>
      <c r="AD12" s="20">
        <f t="shared" ref="AD12:AD17" si="7">((W12*0.4)+(Z12*0.4)+(AC12*0.2))</f>
        <v>6.07</v>
      </c>
      <c r="AE12" s="22"/>
      <c r="AF12" s="431">
        <v>5</v>
      </c>
      <c r="AG12" s="431">
        <v>4</v>
      </c>
      <c r="AH12" s="431">
        <v>5.2</v>
      </c>
      <c r="AI12" s="431">
        <v>5</v>
      </c>
      <c r="AJ12" s="431">
        <v>6.5</v>
      </c>
      <c r="AK12" s="431">
        <v>6.5</v>
      </c>
      <c r="AL12" s="431">
        <v>5.2</v>
      </c>
      <c r="AM12" s="431">
        <v>5.2</v>
      </c>
      <c r="AN12" s="21">
        <f t="shared" ref="AN12:AN17" si="8">SUM(AF12:AM12)</f>
        <v>42.600000000000009</v>
      </c>
      <c r="AO12" s="20">
        <f t="shared" ref="AO12:AO17" si="9">AN12/8</f>
        <v>5.3250000000000011</v>
      </c>
      <c r="AP12" s="40"/>
      <c r="AQ12" s="432">
        <v>6.8879999999999999</v>
      </c>
      <c r="AR12" s="19"/>
      <c r="AS12" s="20">
        <f t="shared" ref="AS12:AS17" si="10">AQ12-AR12</f>
        <v>6.8879999999999999</v>
      </c>
      <c r="AT12" s="22"/>
      <c r="AU12" s="431">
        <v>5.5</v>
      </c>
      <c r="AV12" s="431">
        <v>6</v>
      </c>
      <c r="AW12" s="431">
        <v>6</v>
      </c>
      <c r="AX12" s="431">
        <v>6.5</v>
      </c>
      <c r="AY12" s="431">
        <v>7</v>
      </c>
      <c r="AZ12" s="431">
        <v>7</v>
      </c>
      <c r="BA12" s="431">
        <v>6</v>
      </c>
      <c r="BB12" s="431">
        <v>5.5</v>
      </c>
      <c r="BC12" s="21">
        <f t="shared" ref="BC12:BC17" si="11">SUM(AU12:BB12)</f>
        <v>49.5</v>
      </c>
      <c r="BD12" s="20">
        <f t="shared" ref="BD12:BD17" si="12">BC12/8</f>
        <v>6.1875</v>
      </c>
      <c r="BE12" s="22"/>
      <c r="BF12" s="431">
        <v>5.5</v>
      </c>
      <c r="BG12" s="431">
        <v>7.5</v>
      </c>
      <c r="BH12" s="431">
        <v>8.5</v>
      </c>
      <c r="BI12" s="431">
        <v>5.5</v>
      </c>
      <c r="BJ12" s="431">
        <v>5.5</v>
      </c>
      <c r="BK12" s="20">
        <f t="shared" ref="BK12:BK17" si="13">SUM((BF12*0.2),(BG12*0.25),(BH12*0.2),(BI12*0.2),(BJ12*0.15))</f>
        <v>6.6000000000000005</v>
      </c>
      <c r="BL12" s="19"/>
      <c r="BM12" s="20">
        <f t="shared" ref="BM12:BM17" si="14">BK12-BL12</f>
        <v>6.6000000000000005</v>
      </c>
      <c r="BN12" s="22"/>
      <c r="BO12" s="431">
        <v>5</v>
      </c>
      <c r="BP12" s="431">
        <v>6</v>
      </c>
      <c r="BQ12" s="431">
        <v>6.2</v>
      </c>
      <c r="BR12" s="431">
        <v>5.5</v>
      </c>
      <c r="BS12" s="431">
        <v>6.2</v>
      </c>
      <c r="BT12" s="431">
        <v>6</v>
      </c>
      <c r="BU12" s="431">
        <v>6.5</v>
      </c>
      <c r="BV12" s="431">
        <v>5.5</v>
      </c>
      <c r="BW12" s="21">
        <f t="shared" ref="BW12:BW17" si="15">SUM(BO12:BV12)</f>
        <v>46.9</v>
      </c>
      <c r="BX12" s="20">
        <f t="shared" ref="BX12:BX17" si="16">BW12/8</f>
        <v>5.8624999999999998</v>
      </c>
      <c r="BY12" s="40"/>
      <c r="BZ12" s="432">
        <v>7.81</v>
      </c>
      <c r="CA12" s="19"/>
      <c r="CB12" s="20">
        <f t="shared" ref="CB12:CB17" si="17">BZ12-CA12</f>
        <v>7.81</v>
      </c>
      <c r="CC12" s="22"/>
      <c r="CD12" s="208">
        <f t="shared" ref="CD12:CD17" si="18">SUM((Q12*0.25)+(AO12*0.25)+(BD12*0.25)+(BX12*0.25))</f>
        <v>5.9012500000000001</v>
      </c>
      <c r="CE12" s="24"/>
      <c r="CF12" s="23">
        <f t="shared" ref="CF12:CF17" si="19">SUM((AD12*0.25),(AS12*0.25),(BM12*0.25)+(CB12*0.25))</f>
        <v>6.8420000000000005</v>
      </c>
      <c r="CG12" s="38"/>
      <c r="CH12" s="25">
        <f t="shared" ref="CH12:CH17" si="20">AVERAGE(CD12:CF12)</f>
        <v>6.3716249999999999</v>
      </c>
      <c r="CI12" s="433">
        <v>1</v>
      </c>
    </row>
    <row r="13" spans="1:87" x14ac:dyDescent="0.3">
      <c r="A13" s="108">
        <v>13</v>
      </c>
      <c r="B13" s="427" t="s">
        <v>226</v>
      </c>
      <c r="C13" s="427" t="s">
        <v>177</v>
      </c>
      <c r="D13" s="427" t="s">
        <v>178</v>
      </c>
      <c r="E13" s="427" t="s">
        <v>206</v>
      </c>
      <c r="F13" s="429">
        <v>4.8</v>
      </c>
      <c r="G13" s="429">
        <v>6.5</v>
      </c>
      <c r="H13" s="429">
        <v>4.5</v>
      </c>
      <c r="I13" s="429">
        <v>6.5</v>
      </c>
      <c r="J13" s="430">
        <f t="shared" si="0"/>
        <v>5.5750000000000002</v>
      </c>
      <c r="K13" s="429">
        <v>6</v>
      </c>
      <c r="L13" s="429"/>
      <c r="M13" s="430">
        <f t="shared" si="1"/>
        <v>6</v>
      </c>
      <c r="N13" s="429">
        <v>6</v>
      </c>
      <c r="O13" s="429"/>
      <c r="P13" s="430">
        <f t="shared" si="2"/>
        <v>6</v>
      </c>
      <c r="Q13" s="20">
        <f t="shared" si="3"/>
        <v>5.830000000000001</v>
      </c>
      <c r="R13" s="17"/>
      <c r="S13" s="429">
        <v>4.8</v>
      </c>
      <c r="T13" s="429">
        <v>6.5</v>
      </c>
      <c r="U13" s="429">
        <v>4.5</v>
      </c>
      <c r="V13" s="429">
        <v>6.3</v>
      </c>
      <c r="W13" s="430">
        <f t="shared" si="4"/>
        <v>5.5250000000000004</v>
      </c>
      <c r="X13" s="429">
        <v>5.8</v>
      </c>
      <c r="Y13" s="429"/>
      <c r="Z13" s="430">
        <f t="shared" si="5"/>
        <v>5.8</v>
      </c>
      <c r="AA13" s="429">
        <v>6</v>
      </c>
      <c r="AB13" s="429"/>
      <c r="AC13" s="430">
        <f t="shared" si="6"/>
        <v>6</v>
      </c>
      <c r="AD13" s="20">
        <f t="shared" si="7"/>
        <v>5.73</v>
      </c>
      <c r="AE13" s="22"/>
      <c r="AF13" s="431">
        <v>5.2</v>
      </c>
      <c r="AG13" s="431">
        <v>5.2</v>
      </c>
      <c r="AH13" s="431">
        <v>5.8</v>
      </c>
      <c r="AI13" s="431">
        <v>7</v>
      </c>
      <c r="AJ13" s="431">
        <v>6.2</v>
      </c>
      <c r="AK13" s="431">
        <v>6</v>
      </c>
      <c r="AL13" s="431">
        <v>5.8</v>
      </c>
      <c r="AM13" s="431">
        <v>5.8</v>
      </c>
      <c r="AN13" s="21">
        <f t="shared" si="8"/>
        <v>46.999999999999993</v>
      </c>
      <c r="AO13" s="20">
        <f t="shared" si="9"/>
        <v>5.8749999999999991</v>
      </c>
      <c r="AP13" s="40"/>
      <c r="AQ13" s="432">
        <v>7.7</v>
      </c>
      <c r="AR13" s="19"/>
      <c r="AS13" s="20">
        <f t="shared" si="10"/>
        <v>7.7</v>
      </c>
      <c r="AT13" s="22"/>
      <c r="AU13" s="431">
        <v>5</v>
      </c>
      <c r="AV13" s="431">
        <v>6</v>
      </c>
      <c r="AW13" s="431">
        <v>6.5</v>
      </c>
      <c r="AX13" s="431">
        <v>5.5</v>
      </c>
      <c r="AY13" s="431">
        <v>6.8</v>
      </c>
      <c r="AZ13" s="431">
        <v>6.5</v>
      </c>
      <c r="BA13" s="431">
        <v>7</v>
      </c>
      <c r="BB13" s="431">
        <v>5.8</v>
      </c>
      <c r="BC13" s="21">
        <f t="shared" si="11"/>
        <v>49.099999999999994</v>
      </c>
      <c r="BD13" s="20">
        <f t="shared" si="12"/>
        <v>6.1374999999999993</v>
      </c>
      <c r="BE13" s="22"/>
      <c r="BF13" s="431">
        <v>4.5</v>
      </c>
      <c r="BG13" s="431">
        <v>8</v>
      </c>
      <c r="BH13" s="431">
        <v>7.5</v>
      </c>
      <c r="BI13" s="431">
        <v>4</v>
      </c>
      <c r="BJ13" s="431">
        <v>4</v>
      </c>
      <c r="BK13" s="20">
        <f t="shared" si="13"/>
        <v>5.8</v>
      </c>
      <c r="BL13" s="19"/>
      <c r="BM13" s="20">
        <f t="shared" si="14"/>
        <v>5.8</v>
      </c>
      <c r="BN13" s="22"/>
      <c r="BO13" s="431">
        <v>4.5</v>
      </c>
      <c r="BP13" s="431">
        <v>6.5</v>
      </c>
      <c r="BQ13" s="431">
        <v>6.2</v>
      </c>
      <c r="BR13" s="431">
        <v>6.5</v>
      </c>
      <c r="BS13" s="431">
        <v>6.5</v>
      </c>
      <c r="BT13" s="431">
        <v>6.5</v>
      </c>
      <c r="BU13" s="431">
        <v>7</v>
      </c>
      <c r="BV13" s="431">
        <v>6</v>
      </c>
      <c r="BW13" s="21">
        <f t="shared" si="15"/>
        <v>49.7</v>
      </c>
      <c r="BX13" s="20">
        <f t="shared" si="16"/>
        <v>6.2125000000000004</v>
      </c>
      <c r="BY13" s="40"/>
      <c r="BZ13" s="432">
        <v>7.5</v>
      </c>
      <c r="CA13" s="19"/>
      <c r="CB13" s="20">
        <f t="shared" si="17"/>
        <v>7.5</v>
      </c>
      <c r="CC13" s="22"/>
      <c r="CD13" s="208">
        <f t="shared" si="18"/>
        <v>6.0137499999999999</v>
      </c>
      <c r="CE13" s="24"/>
      <c r="CF13" s="23">
        <f t="shared" si="19"/>
        <v>6.6825000000000001</v>
      </c>
      <c r="CG13" s="38"/>
      <c r="CH13" s="25">
        <f t="shared" si="20"/>
        <v>6.3481249999999996</v>
      </c>
      <c r="CI13" s="433">
        <v>2</v>
      </c>
    </row>
    <row r="14" spans="1:87" x14ac:dyDescent="0.3">
      <c r="A14" s="108">
        <v>25</v>
      </c>
      <c r="B14" s="427" t="s">
        <v>125</v>
      </c>
      <c r="C14" s="427" t="s">
        <v>208</v>
      </c>
      <c r="D14" s="427" t="s">
        <v>209</v>
      </c>
      <c r="E14" s="427" t="s">
        <v>103</v>
      </c>
      <c r="F14" s="429">
        <v>6</v>
      </c>
      <c r="G14" s="429">
        <v>6.5</v>
      </c>
      <c r="H14" s="429">
        <v>5.5</v>
      </c>
      <c r="I14" s="429">
        <v>6.5</v>
      </c>
      <c r="J14" s="430">
        <f t="shared" si="0"/>
        <v>6.125</v>
      </c>
      <c r="K14" s="429">
        <v>6.5</v>
      </c>
      <c r="L14" s="429"/>
      <c r="M14" s="430">
        <f t="shared" si="1"/>
        <v>6.5</v>
      </c>
      <c r="N14" s="429">
        <v>7</v>
      </c>
      <c r="O14" s="429"/>
      <c r="P14" s="430">
        <f t="shared" si="2"/>
        <v>7</v>
      </c>
      <c r="Q14" s="20">
        <f t="shared" si="3"/>
        <v>6.4500000000000011</v>
      </c>
      <c r="R14" s="17"/>
      <c r="S14" s="429">
        <v>6</v>
      </c>
      <c r="T14" s="429">
        <v>5.8</v>
      </c>
      <c r="U14" s="429">
        <v>5.3</v>
      </c>
      <c r="V14" s="429">
        <v>6.5</v>
      </c>
      <c r="W14" s="430">
        <f t="shared" si="4"/>
        <v>5.9</v>
      </c>
      <c r="X14" s="429">
        <v>6.3</v>
      </c>
      <c r="Y14" s="429"/>
      <c r="Z14" s="430">
        <f t="shared" si="5"/>
        <v>6.3</v>
      </c>
      <c r="AA14" s="429">
        <v>7</v>
      </c>
      <c r="AB14" s="429"/>
      <c r="AC14" s="430">
        <f t="shared" si="6"/>
        <v>7</v>
      </c>
      <c r="AD14" s="20">
        <f t="shared" si="7"/>
        <v>6.2800000000000011</v>
      </c>
      <c r="AE14" s="22"/>
      <c r="AF14" s="431">
        <v>3.5</v>
      </c>
      <c r="AG14" s="431">
        <v>5</v>
      </c>
      <c r="AH14" s="431">
        <v>6.4</v>
      </c>
      <c r="AI14" s="431">
        <v>5.8</v>
      </c>
      <c r="AJ14" s="431">
        <v>6.2</v>
      </c>
      <c r="AK14" s="431">
        <v>6.2</v>
      </c>
      <c r="AL14" s="431">
        <v>5.6</v>
      </c>
      <c r="AM14" s="431">
        <v>5.8</v>
      </c>
      <c r="AN14" s="21">
        <f t="shared" si="8"/>
        <v>44.5</v>
      </c>
      <c r="AO14" s="20">
        <f t="shared" si="9"/>
        <v>5.5625</v>
      </c>
      <c r="AP14" s="40"/>
      <c r="AQ14" s="432">
        <v>7.5449999999999999</v>
      </c>
      <c r="AR14" s="19"/>
      <c r="AS14" s="20">
        <f t="shared" si="10"/>
        <v>7.5449999999999999</v>
      </c>
      <c r="AT14" s="22"/>
      <c r="AU14" s="431">
        <v>5</v>
      </c>
      <c r="AV14" s="431">
        <v>5.8</v>
      </c>
      <c r="AW14" s="431">
        <v>6.5</v>
      </c>
      <c r="AX14" s="431">
        <v>6.5</v>
      </c>
      <c r="AY14" s="431">
        <v>6</v>
      </c>
      <c r="AZ14" s="431">
        <v>5.8</v>
      </c>
      <c r="BA14" s="431">
        <v>7</v>
      </c>
      <c r="BB14" s="431">
        <v>5</v>
      </c>
      <c r="BC14" s="21">
        <f t="shared" si="11"/>
        <v>47.6</v>
      </c>
      <c r="BD14" s="20">
        <f t="shared" si="12"/>
        <v>5.95</v>
      </c>
      <c r="BE14" s="22"/>
      <c r="BF14" s="431">
        <v>4.5</v>
      </c>
      <c r="BG14" s="431">
        <v>3.8</v>
      </c>
      <c r="BH14" s="431">
        <v>5.5</v>
      </c>
      <c r="BI14" s="431">
        <v>4</v>
      </c>
      <c r="BJ14" s="431">
        <v>4.5</v>
      </c>
      <c r="BK14" s="20">
        <f t="shared" si="13"/>
        <v>4.4249999999999998</v>
      </c>
      <c r="BL14" s="19"/>
      <c r="BM14" s="20">
        <f t="shared" si="14"/>
        <v>4.4249999999999998</v>
      </c>
      <c r="BN14" s="22"/>
      <c r="BO14" s="431">
        <v>4.5</v>
      </c>
      <c r="BP14" s="431">
        <v>6.2</v>
      </c>
      <c r="BQ14" s="431">
        <v>5.8</v>
      </c>
      <c r="BR14" s="431">
        <v>6</v>
      </c>
      <c r="BS14" s="431">
        <v>5.5</v>
      </c>
      <c r="BT14" s="431">
        <v>5.5</v>
      </c>
      <c r="BU14" s="431">
        <v>6</v>
      </c>
      <c r="BV14" s="431">
        <v>4.2</v>
      </c>
      <c r="BW14" s="21">
        <f t="shared" si="15"/>
        <v>43.7</v>
      </c>
      <c r="BX14" s="20">
        <f t="shared" si="16"/>
        <v>5.4625000000000004</v>
      </c>
      <c r="BY14" s="40"/>
      <c r="BZ14" s="432">
        <v>7.4</v>
      </c>
      <c r="CA14" s="19"/>
      <c r="CB14" s="20">
        <f t="shared" si="17"/>
        <v>7.4</v>
      </c>
      <c r="CC14" s="22"/>
      <c r="CD14" s="208">
        <f t="shared" si="18"/>
        <v>5.8562500000000011</v>
      </c>
      <c r="CE14" s="24"/>
      <c r="CF14" s="23">
        <f t="shared" si="19"/>
        <v>6.4124999999999996</v>
      </c>
      <c r="CG14" s="38"/>
      <c r="CH14" s="25">
        <f t="shared" si="20"/>
        <v>6.1343750000000004</v>
      </c>
      <c r="CI14" s="433">
        <v>3</v>
      </c>
    </row>
    <row r="15" spans="1:87" x14ac:dyDescent="0.3">
      <c r="A15" s="108">
        <v>27</v>
      </c>
      <c r="B15" s="427" t="s">
        <v>124</v>
      </c>
      <c r="C15" s="427" t="s">
        <v>208</v>
      </c>
      <c r="D15" s="427" t="s">
        <v>209</v>
      </c>
      <c r="E15" s="427" t="s">
        <v>103</v>
      </c>
      <c r="F15" s="429">
        <v>6.3</v>
      </c>
      <c r="G15" s="429">
        <v>6.5</v>
      </c>
      <c r="H15" s="429">
        <v>5.5</v>
      </c>
      <c r="I15" s="429">
        <v>6.5</v>
      </c>
      <c r="J15" s="430">
        <f t="shared" si="0"/>
        <v>6.2</v>
      </c>
      <c r="K15" s="429">
        <v>6.5</v>
      </c>
      <c r="L15" s="429"/>
      <c r="M15" s="430">
        <f t="shared" si="1"/>
        <v>6.5</v>
      </c>
      <c r="N15" s="429">
        <v>7</v>
      </c>
      <c r="O15" s="429"/>
      <c r="P15" s="430">
        <f t="shared" si="2"/>
        <v>7</v>
      </c>
      <c r="Q15" s="20">
        <f t="shared" si="3"/>
        <v>6.48</v>
      </c>
      <c r="R15" s="17"/>
      <c r="S15" s="429">
        <v>6</v>
      </c>
      <c r="T15" s="429">
        <v>6.3</v>
      </c>
      <c r="U15" s="429">
        <v>5.3</v>
      </c>
      <c r="V15" s="429">
        <v>6.5</v>
      </c>
      <c r="W15" s="430">
        <f t="shared" si="4"/>
        <v>6.0250000000000004</v>
      </c>
      <c r="X15" s="429">
        <v>6.5</v>
      </c>
      <c r="Y15" s="429"/>
      <c r="Z15" s="430">
        <f t="shared" si="5"/>
        <v>6.5</v>
      </c>
      <c r="AA15" s="429">
        <v>7</v>
      </c>
      <c r="AB15" s="429"/>
      <c r="AC15" s="430">
        <f t="shared" si="6"/>
        <v>7</v>
      </c>
      <c r="AD15" s="20">
        <f t="shared" si="7"/>
        <v>6.41</v>
      </c>
      <c r="AE15" s="22"/>
      <c r="AF15" s="431">
        <v>3</v>
      </c>
      <c r="AG15" s="431">
        <v>5</v>
      </c>
      <c r="AH15" s="431">
        <v>5.8</v>
      </c>
      <c r="AI15" s="431">
        <v>6.5</v>
      </c>
      <c r="AJ15" s="431">
        <v>5.5</v>
      </c>
      <c r="AK15" s="431">
        <v>5.5</v>
      </c>
      <c r="AL15" s="431">
        <v>6</v>
      </c>
      <c r="AM15" s="431">
        <v>5.5</v>
      </c>
      <c r="AN15" s="21">
        <f t="shared" si="8"/>
        <v>42.8</v>
      </c>
      <c r="AO15" s="20">
        <f t="shared" si="9"/>
        <v>5.35</v>
      </c>
      <c r="AP15" s="40"/>
      <c r="AQ15" s="432">
        <v>7</v>
      </c>
      <c r="AR15" s="19"/>
      <c r="AS15" s="20">
        <f t="shared" si="10"/>
        <v>7</v>
      </c>
      <c r="AT15" s="22"/>
      <c r="AU15" s="431">
        <v>4</v>
      </c>
      <c r="AV15" s="431">
        <v>5</v>
      </c>
      <c r="AW15" s="431">
        <v>6.5</v>
      </c>
      <c r="AX15" s="431">
        <v>5.8</v>
      </c>
      <c r="AY15" s="431">
        <v>5.5</v>
      </c>
      <c r="AZ15" s="431">
        <v>5.5</v>
      </c>
      <c r="BA15" s="431">
        <v>6</v>
      </c>
      <c r="BB15" s="431">
        <v>5.5</v>
      </c>
      <c r="BC15" s="21">
        <f t="shared" si="11"/>
        <v>43.8</v>
      </c>
      <c r="BD15" s="20">
        <f t="shared" si="12"/>
        <v>5.4749999999999996</v>
      </c>
      <c r="BE15" s="22"/>
      <c r="BF15" s="431">
        <v>4.5</v>
      </c>
      <c r="BG15" s="431">
        <v>3.8</v>
      </c>
      <c r="BH15" s="431">
        <v>4.8</v>
      </c>
      <c r="BI15" s="431">
        <v>4</v>
      </c>
      <c r="BJ15" s="431">
        <v>3</v>
      </c>
      <c r="BK15" s="20">
        <f t="shared" si="13"/>
        <v>4.0600000000000005</v>
      </c>
      <c r="BL15" s="19"/>
      <c r="BM15" s="20">
        <f t="shared" si="14"/>
        <v>4.0600000000000005</v>
      </c>
      <c r="BN15" s="22"/>
      <c r="BO15" s="431">
        <v>4.5</v>
      </c>
      <c r="BP15" s="431">
        <v>6</v>
      </c>
      <c r="BQ15" s="431">
        <v>6.2</v>
      </c>
      <c r="BR15" s="431">
        <v>5.5</v>
      </c>
      <c r="BS15" s="431">
        <v>6</v>
      </c>
      <c r="BT15" s="431">
        <v>6</v>
      </c>
      <c r="BU15" s="431">
        <v>6</v>
      </c>
      <c r="BV15" s="431">
        <v>4.8</v>
      </c>
      <c r="BW15" s="21">
        <f t="shared" si="15"/>
        <v>45</v>
      </c>
      <c r="BX15" s="20">
        <f t="shared" si="16"/>
        <v>5.625</v>
      </c>
      <c r="BY15" s="40"/>
      <c r="BZ15" s="432">
        <v>7.5</v>
      </c>
      <c r="CA15" s="19"/>
      <c r="CB15" s="20">
        <f t="shared" si="17"/>
        <v>7.5</v>
      </c>
      <c r="CC15" s="22"/>
      <c r="CD15" s="208">
        <f t="shared" si="18"/>
        <v>5.7324999999999999</v>
      </c>
      <c r="CE15" s="24"/>
      <c r="CF15" s="23">
        <f t="shared" si="19"/>
        <v>6.2424999999999997</v>
      </c>
      <c r="CG15" s="38"/>
      <c r="CH15" s="25">
        <f t="shared" si="20"/>
        <v>5.9874999999999998</v>
      </c>
      <c r="CI15" s="433">
        <v>4</v>
      </c>
    </row>
    <row r="16" spans="1:87" x14ac:dyDescent="0.3">
      <c r="A16" s="108">
        <v>14</v>
      </c>
      <c r="B16" s="427" t="s">
        <v>225</v>
      </c>
      <c r="C16" s="427" t="s">
        <v>177</v>
      </c>
      <c r="D16" s="427" t="s">
        <v>178</v>
      </c>
      <c r="E16" s="427" t="s">
        <v>206</v>
      </c>
      <c r="F16" s="429">
        <v>4.8</v>
      </c>
      <c r="G16" s="429">
        <v>6.5</v>
      </c>
      <c r="H16" s="429">
        <v>4.5</v>
      </c>
      <c r="I16" s="429">
        <v>6.5</v>
      </c>
      <c r="J16" s="430">
        <f t="shared" si="0"/>
        <v>5.5750000000000002</v>
      </c>
      <c r="K16" s="429">
        <v>6</v>
      </c>
      <c r="L16" s="429"/>
      <c r="M16" s="430">
        <f t="shared" si="1"/>
        <v>6</v>
      </c>
      <c r="N16" s="429">
        <v>6</v>
      </c>
      <c r="O16" s="429"/>
      <c r="P16" s="430">
        <f t="shared" si="2"/>
        <v>6</v>
      </c>
      <c r="Q16" s="20">
        <f t="shared" si="3"/>
        <v>5.830000000000001</v>
      </c>
      <c r="R16" s="17"/>
      <c r="S16" s="429">
        <v>4.8</v>
      </c>
      <c r="T16" s="429">
        <v>6.5</v>
      </c>
      <c r="U16" s="429">
        <v>4.5</v>
      </c>
      <c r="V16" s="429">
        <v>6.5</v>
      </c>
      <c r="W16" s="430">
        <f t="shared" si="4"/>
        <v>5.5750000000000002</v>
      </c>
      <c r="X16" s="429">
        <v>6</v>
      </c>
      <c r="Y16" s="429"/>
      <c r="Z16" s="430">
        <f t="shared" si="5"/>
        <v>6</v>
      </c>
      <c r="AA16" s="429">
        <v>5.7</v>
      </c>
      <c r="AB16" s="429"/>
      <c r="AC16" s="430">
        <f t="shared" si="6"/>
        <v>5.7</v>
      </c>
      <c r="AD16" s="20">
        <f t="shared" si="7"/>
        <v>5.7700000000000014</v>
      </c>
      <c r="AE16" s="22"/>
      <c r="AF16" s="431">
        <v>3.5</v>
      </c>
      <c r="AG16" s="431">
        <v>4</v>
      </c>
      <c r="AH16" s="431">
        <v>5.2</v>
      </c>
      <c r="AI16" s="431">
        <v>5.4</v>
      </c>
      <c r="AJ16" s="431">
        <v>5.8</v>
      </c>
      <c r="AK16" s="431">
        <v>5.6</v>
      </c>
      <c r="AL16" s="431">
        <v>5</v>
      </c>
      <c r="AM16" s="431">
        <v>5</v>
      </c>
      <c r="AN16" s="21">
        <f t="shared" si="8"/>
        <v>39.5</v>
      </c>
      <c r="AO16" s="20">
        <f t="shared" si="9"/>
        <v>4.9375</v>
      </c>
      <c r="AP16" s="40"/>
      <c r="AQ16" s="432">
        <v>7</v>
      </c>
      <c r="AR16" s="19"/>
      <c r="AS16" s="20">
        <f t="shared" si="10"/>
        <v>7</v>
      </c>
      <c r="AT16" s="22"/>
      <c r="AU16" s="431">
        <v>4</v>
      </c>
      <c r="AV16" s="431">
        <v>4.8</v>
      </c>
      <c r="AW16" s="431">
        <v>5</v>
      </c>
      <c r="AX16" s="431">
        <v>5</v>
      </c>
      <c r="AY16" s="431">
        <v>6</v>
      </c>
      <c r="AZ16" s="431">
        <v>6</v>
      </c>
      <c r="BA16" s="431">
        <v>5</v>
      </c>
      <c r="BB16" s="431">
        <v>5.5</v>
      </c>
      <c r="BC16" s="21">
        <f t="shared" si="11"/>
        <v>41.3</v>
      </c>
      <c r="BD16" s="20">
        <f t="shared" si="12"/>
        <v>5.1624999999999996</v>
      </c>
      <c r="BE16" s="22"/>
      <c r="BF16" s="431">
        <v>4.5</v>
      </c>
      <c r="BG16" s="431">
        <v>7</v>
      </c>
      <c r="BH16" s="431">
        <v>8</v>
      </c>
      <c r="BI16" s="431">
        <v>4</v>
      </c>
      <c r="BJ16" s="431">
        <v>3.8</v>
      </c>
      <c r="BK16" s="20">
        <f t="shared" si="13"/>
        <v>5.62</v>
      </c>
      <c r="BL16" s="19"/>
      <c r="BM16" s="20">
        <f t="shared" si="14"/>
        <v>5.62</v>
      </c>
      <c r="BN16" s="22"/>
      <c r="BO16" s="431">
        <v>4.8</v>
      </c>
      <c r="BP16" s="431">
        <v>5.5</v>
      </c>
      <c r="BQ16" s="431">
        <v>6.5</v>
      </c>
      <c r="BR16" s="431">
        <v>6</v>
      </c>
      <c r="BS16" s="431">
        <v>6.2</v>
      </c>
      <c r="BT16" s="431">
        <v>6.2</v>
      </c>
      <c r="BU16" s="431">
        <v>6.5</v>
      </c>
      <c r="BV16" s="431">
        <v>5.5</v>
      </c>
      <c r="BW16" s="21">
        <f t="shared" si="15"/>
        <v>47.2</v>
      </c>
      <c r="BX16" s="20">
        <f t="shared" si="16"/>
        <v>5.9</v>
      </c>
      <c r="BY16" s="40"/>
      <c r="BZ16" s="432">
        <v>7.53</v>
      </c>
      <c r="CA16" s="19"/>
      <c r="CB16" s="20">
        <f t="shared" si="17"/>
        <v>7.53</v>
      </c>
      <c r="CC16" s="22"/>
      <c r="CD16" s="208">
        <f t="shared" si="18"/>
        <v>5.4575000000000005</v>
      </c>
      <c r="CE16" s="24"/>
      <c r="CF16" s="23">
        <f t="shared" si="19"/>
        <v>6.48</v>
      </c>
      <c r="CG16" s="38"/>
      <c r="CH16" s="25">
        <f t="shared" si="20"/>
        <v>5.96875</v>
      </c>
      <c r="CI16" s="433">
        <v>5</v>
      </c>
    </row>
    <row r="17" spans="1:87" x14ac:dyDescent="0.3">
      <c r="A17" s="108">
        <v>66</v>
      </c>
      <c r="B17" s="427" t="s">
        <v>222</v>
      </c>
      <c r="C17" s="427" t="s">
        <v>177</v>
      </c>
      <c r="D17" s="427" t="s">
        <v>178</v>
      </c>
      <c r="E17" s="427" t="s">
        <v>204</v>
      </c>
      <c r="F17" s="429">
        <v>5</v>
      </c>
      <c r="G17" s="429">
        <v>6.5</v>
      </c>
      <c r="H17" s="429">
        <v>5</v>
      </c>
      <c r="I17" s="429">
        <v>6.5</v>
      </c>
      <c r="J17" s="430">
        <f t="shared" si="0"/>
        <v>5.75</v>
      </c>
      <c r="K17" s="429">
        <v>6</v>
      </c>
      <c r="L17" s="429"/>
      <c r="M17" s="430">
        <f t="shared" si="1"/>
        <v>6</v>
      </c>
      <c r="N17" s="429">
        <v>6</v>
      </c>
      <c r="O17" s="429"/>
      <c r="P17" s="430">
        <f t="shared" si="2"/>
        <v>6</v>
      </c>
      <c r="Q17" s="20">
        <f t="shared" si="3"/>
        <v>5.9000000000000012</v>
      </c>
      <c r="R17" s="17"/>
      <c r="S17" s="429">
        <v>4.8</v>
      </c>
      <c r="T17" s="429">
        <v>6.5</v>
      </c>
      <c r="U17" s="429">
        <v>4.5</v>
      </c>
      <c r="V17" s="429">
        <v>6.5</v>
      </c>
      <c r="W17" s="430">
        <f t="shared" si="4"/>
        <v>5.5750000000000002</v>
      </c>
      <c r="X17" s="429">
        <v>6</v>
      </c>
      <c r="Y17" s="429"/>
      <c r="Z17" s="430">
        <f t="shared" si="5"/>
        <v>6</v>
      </c>
      <c r="AA17" s="429">
        <v>6</v>
      </c>
      <c r="AB17" s="429"/>
      <c r="AC17" s="430">
        <f t="shared" si="6"/>
        <v>6</v>
      </c>
      <c r="AD17" s="20">
        <f t="shared" si="7"/>
        <v>5.830000000000001</v>
      </c>
      <c r="AE17" s="22"/>
      <c r="AF17" s="431">
        <v>4</v>
      </c>
      <c r="AG17" s="431">
        <v>4.5</v>
      </c>
      <c r="AH17" s="431">
        <v>5.8</v>
      </c>
      <c r="AI17" s="431">
        <v>5.8</v>
      </c>
      <c r="AJ17" s="431">
        <v>5.8</v>
      </c>
      <c r="AK17" s="431">
        <v>5.8</v>
      </c>
      <c r="AL17" s="431">
        <v>5.2</v>
      </c>
      <c r="AM17" s="431">
        <v>5.5</v>
      </c>
      <c r="AN17" s="21">
        <f t="shared" si="8"/>
        <v>42.400000000000006</v>
      </c>
      <c r="AO17" s="20">
        <f t="shared" si="9"/>
        <v>5.3000000000000007</v>
      </c>
      <c r="AP17" s="40"/>
      <c r="AQ17" s="432">
        <v>6.625</v>
      </c>
      <c r="AR17" s="19"/>
      <c r="AS17" s="20">
        <f t="shared" si="10"/>
        <v>6.625</v>
      </c>
      <c r="AT17" s="22"/>
      <c r="AU17" s="431">
        <v>5</v>
      </c>
      <c r="AV17" s="431">
        <v>6</v>
      </c>
      <c r="AW17" s="431">
        <v>6.5</v>
      </c>
      <c r="AX17" s="431">
        <v>4.5</v>
      </c>
      <c r="AY17" s="431">
        <v>5.8</v>
      </c>
      <c r="AZ17" s="431">
        <v>5.3</v>
      </c>
      <c r="BA17" s="431">
        <v>5.5</v>
      </c>
      <c r="BB17" s="431">
        <v>5.5</v>
      </c>
      <c r="BC17" s="21">
        <f t="shared" si="11"/>
        <v>44.1</v>
      </c>
      <c r="BD17" s="20">
        <f t="shared" si="12"/>
        <v>5.5125000000000002</v>
      </c>
      <c r="BE17" s="22"/>
      <c r="BF17" s="431">
        <v>4.5</v>
      </c>
      <c r="BG17" s="431">
        <v>5</v>
      </c>
      <c r="BH17" s="431">
        <v>7</v>
      </c>
      <c r="BI17" s="431">
        <v>3</v>
      </c>
      <c r="BJ17" s="431">
        <v>4</v>
      </c>
      <c r="BK17" s="20">
        <f t="shared" si="13"/>
        <v>4.75</v>
      </c>
      <c r="BL17" s="19">
        <v>1</v>
      </c>
      <c r="BM17" s="20">
        <f t="shared" si="14"/>
        <v>3.75</v>
      </c>
      <c r="BN17" s="22"/>
      <c r="BO17" s="431">
        <v>4.5</v>
      </c>
      <c r="BP17" s="431">
        <v>5.2</v>
      </c>
      <c r="BQ17" s="431">
        <v>5.5</v>
      </c>
      <c r="BR17" s="431">
        <v>5</v>
      </c>
      <c r="BS17" s="431">
        <v>6</v>
      </c>
      <c r="BT17" s="431">
        <v>6.2</v>
      </c>
      <c r="BU17" s="431">
        <v>6</v>
      </c>
      <c r="BV17" s="431">
        <v>4.5</v>
      </c>
      <c r="BW17" s="21">
        <f t="shared" si="15"/>
        <v>42.9</v>
      </c>
      <c r="BX17" s="20">
        <f t="shared" si="16"/>
        <v>5.3624999999999998</v>
      </c>
      <c r="BY17" s="40"/>
      <c r="BZ17" s="432">
        <v>7.14</v>
      </c>
      <c r="CA17" s="19"/>
      <c r="CB17" s="20">
        <f t="shared" si="17"/>
        <v>7.14</v>
      </c>
      <c r="CC17" s="22"/>
      <c r="CD17" s="208">
        <f t="shared" si="18"/>
        <v>5.5187500000000007</v>
      </c>
      <c r="CE17" s="24"/>
      <c r="CF17" s="23">
        <f t="shared" si="19"/>
        <v>5.8362500000000006</v>
      </c>
      <c r="CG17" s="38"/>
      <c r="CH17" s="25">
        <f t="shared" si="20"/>
        <v>5.6775000000000002</v>
      </c>
      <c r="CI17" s="433">
        <v>6</v>
      </c>
    </row>
    <row r="18" spans="1:87" x14ac:dyDescent="0.3">
      <c r="A18" s="248"/>
      <c r="B18" s="248"/>
      <c r="C18" s="250"/>
      <c r="D18" s="250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S18" s="427"/>
      <c r="T18" s="427"/>
      <c r="U18" s="427"/>
      <c r="V18" s="427"/>
      <c r="W18" s="427"/>
      <c r="X18" s="427"/>
      <c r="Y18" s="427"/>
      <c r="Z18" s="427"/>
      <c r="AA18" s="427"/>
      <c r="AB18" s="427"/>
      <c r="AC18" s="427"/>
      <c r="AD18" s="427"/>
    </row>
    <row r="19" spans="1:87" x14ac:dyDescent="0.3">
      <c r="A19" s="248"/>
      <c r="B19" s="248"/>
      <c r="C19" s="250"/>
      <c r="D19" s="250"/>
    </row>
    <row r="20" spans="1:87" x14ac:dyDescent="0.3">
      <c r="A20" s="248"/>
      <c r="B20" s="248"/>
      <c r="C20" s="250"/>
      <c r="D20" s="250"/>
    </row>
    <row r="21" spans="1:87" x14ac:dyDescent="0.3">
      <c r="A21" s="248"/>
      <c r="B21" s="248"/>
      <c r="C21" s="249"/>
      <c r="D21" s="249"/>
    </row>
    <row r="22" spans="1:87" x14ac:dyDescent="0.3">
      <c r="A22" s="248"/>
      <c r="B22" s="248"/>
      <c r="C22" s="249"/>
      <c r="D22" s="249"/>
    </row>
    <row r="23" spans="1:87" x14ac:dyDescent="0.3">
      <c r="A23" s="248"/>
      <c r="B23" s="248"/>
      <c r="C23" s="249"/>
      <c r="D23" s="249"/>
    </row>
    <row r="24" spans="1:87" x14ac:dyDescent="0.3">
      <c r="A24" s="248"/>
      <c r="B24" s="248"/>
      <c r="C24" s="249"/>
      <c r="D24" s="249"/>
    </row>
    <row r="25" spans="1:87" x14ac:dyDescent="0.3">
      <c r="A25" s="248"/>
      <c r="B25" s="248"/>
      <c r="C25" s="249"/>
      <c r="D25" s="249"/>
    </row>
    <row r="26" spans="1:87" x14ac:dyDescent="0.3">
      <c r="A26" s="248"/>
      <c r="B26" s="248"/>
      <c r="C26" s="249"/>
      <c r="D26" s="249"/>
    </row>
    <row r="27" spans="1:87" x14ac:dyDescent="0.3">
      <c r="A27" s="248"/>
      <c r="B27" s="248"/>
      <c r="C27" s="249"/>
      <c r="D27" s="249"/>
    </row>
    <row r="28" spans="1:87" x14ac:dyDescent="0.3">
      <c r="A28" s="248"/>
      <c r="B28" s="248"/>
      <c r="C28" s="249"/>
      <c r="D28" s="249"/>
    </row>
    <row r="29" spans="1:87" x14ac:dyDescent="0.3">
      <c r="A29" s="248"/>
      <c r="B29" s="248"/>
      <c r="C29" s="249"/>
      <c r="D29" s="249"/>
    </row>
    <row r="30" spans="1:87" x14ac:dyDescent="0.3">
      <c r="A30" s="248"/>
      <c r="B30" s="248"/>
      <c r="C30" s="249"/>
      <c r="D30" s="249"/>
    </row>
    <row r="31" spans="1:87" x14ac:dyDescent="0.3">
      <c r="A31" s="248"/>
      <c r="B31" s="248"/>
      <c r="C31" s="249"/>
      <c r="D31" s="249"/>
    </row>
  </sheetData>
  <sortState xmlns:xlrd2="http://schemas.microsoft.com/office/spreadsheetml/2017/richdata2" ref="A12:CI17">
    <sortCondition descending="1" ref="CH12:CH17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&amp;C&amp;A</oddFooter>
  </headerFooter>
  <ignoredErrors>
    <ignoredError sqref="AG7 AR7 AV7 BG7 BP7 CA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C6ED-2368-42D5-8045-8A770C27F52F}">
  <sheetPr>
    <pageSetUpPr fitToPage="1"/>
  </sheetPr>
  <dimension ref="A1:CI31"/>
  <sheetViews>
    <sheetView workbookViewId="0">
      <selection activeCell="B18" sqref="B18:C18"/>
    </sheetView>
  </sheetViews>
  <sheetFormatPr defaultColWidth="9.109375" defaultRowHeight="14.4" x14ac:dyDescent="0.3"/>
  <cols>
    <col min="1" max="1" width="6.77734375" style="3" customWidth="1"/>
    <col min="2" max="2" width="20.88671875" style="3" customWidth="1"/>
    <col min="3" max="3" width="27.109375" style="3" customWidth="1"/>
    <col min="4" max="4" width="23" style="3" customWidth="1"/>
    <col min="5" max="5" width="17.44140625" style="3" customWidth="1"/>
    <col min="6" max="6" width="7.5546875" customWidth="1"/>
    <col min="7" max="7" width="10.77734375" customWidth="1"/>
    <col min="8" max="8" width="9.21875" customWidth="1"/>
    <col min="9" max="9" width="11" customWidth="1"/>
    <col min="10" max="17" width="9.109375" customWidth="1"/>
    <col min="18" max="18" width="3.21875" style="3" customWidth="1"/>
    <col min="19" max="19" width="7.5546875" customWidth="1"/>
    <col min="20" max="20" width="10.77734375" customWidth="1"/>
    <col min="21" max="21" width="9.21875" customWidth="1"/>
    <col min="22" max="22" width="11" customWidth="1"/>
    <col min="23" max="30" width="9.109375" customWidth="1"/>
    <col min="31" max="31" width="3.21875" style="3" customWidth="1"/>
    <col min="32" max="41" width="7.77734375" style="3" customWidth="1"/>
    <col min="42" max="42" width="3.21875" style="3" customWidth="1"/>
    <col min="43" max="44" width="7.77734375" style="3" customWidth="1"/>
    <col min="45" max="45" width="9.44140625" style="3" customWidth="1"/>
    <col min="46" max="46" width="3.44140625" style="3" customWidth="1"/>
    <col min="47" max="56" width="7.77734375" style="3" customWidth="1"/>
    <col min="57" max="57" width="3.21875" style="3" customWidth="1"/>
    <col min="58" max="65" width="7.77734375" style="3" customWidth="1"/>
    <col min="66" max="66" width="2.77734375" style="3" customWidth="1"/>
    <col min="67" max="76" width="7.77734375" style="3" customWidth="1"/>
    <col min="77" max="77" width="3.21875" style="3" customWidth="1"/>
    <col min="78" max="79" width="7.77734375" style="3" customWidth="1"/>
    <col min="80" max="80" width="9.44140625" style="3" customWidth="1"/>
    <col min="81" max="81" width="19.109375" style="3" customWidth="1"/>
    <col min="82" max="82" width="10.44140625" style="3" customWidth="1"/>
    <col min="83" max="83" width="2.77734375" style="3" customWidth="1"/>
    <col min="84" max="84" width="9.109375" style="3"/>
    <col min="85" max="85" width="2.21875" style="3" customWidth="1"/>
    <col min="86" max="86" width="9.109375" style="3"/>
    <col min="87" max="87" width="12.44140625" style="3" customWidth="1"/>
    <col min="88" max="16384" width="9.109375" style="3"/>
  </cols>
  <sheetData>
    <row r="1" spans="1:87" ht="15.6" x14ac:dyDescent="0.3">
      <c r="A1" s="84" t="str">
        <f>'Comp Detail'!A1</f>
        <v>Australian National Vaulting Championships 2024</v>
      </c>
      <c r="D1" s="133" t="s">
        <v>76</v>
      </c>
      <c r="E1" s="90" t="s">
        <v>288</v>
      </c>
      <c r="F1" s="1"/>
      <c r="G1" s="1"/>
      <c r="H1" s="1"/>
      <c r="I1" s="1"/>
      <c r="J1" s="90"/>
      <c r="K1" s="90"/>
      <c r="L1" s="90"/>
      <c r="M1" s="90"/>
      <c r="N1" s="90"/>
      <c r="O1" s="90"/>
      <c r="P1" s="90"/>
      <c r="Q1" s="90"/>
      <c r="S1" s="1"/>
      <c r="T1" s="1"/>
      <c r="U1" s="1"/>
      <c r="V1" s="1"/>
      <c r="W1" s="90"/>
      <c r="X1" s="90"/>
      <c r="Y1" s="90"/>
      <c r="Z1" s="90"/>
      <c r="AA1" s="90"/>
      <c r="AB1" s="90"/>
      <c r="AC1" s="90"/>
      <c r="AD1" s="90"/>
      <c r="BE1" s="5"/>
      <c r="CI1" s="5">
        <f ca="1">NOW()</f>
        <v>45603.451327662035</v>
      </c>
    </row>
    <row r="2" spans="1:87" ht="14.85" customHeight="1" x14ac:dyDescent="0.4">
      <c r="A2" s="27"/>
      <c r="D2" s="133" t="s">
        <v>77</v>
      </c>
      <c r="E2" s="90" t="s">
        <v>294</v>
      </c>
      <c r="F2" s="1"/>
      <c r="G2" s="1"/>
      <c r="H2" s="1"/>
      <c r="I2" s="1"/>
      <c r="J2" s="90"/>
      <c r="K2" s="90"/>
      <c r="L2" s="182"/>
      <c r="M2" s="90"/>
      <c r="N2" s="90"/>
      <c r="O2" s="90"/>
      <c r="P2" s="90"/>
      <c r="Q2" s="90"/>
      <c r="S2" s="1"/>
      <c r="T2" s="1"/>
      <c r="U2" s="1"/>
      <c r="V2" s="1"/>
      <c r="W2" s="90"/>
      <c r="X2" s="90"/>
      <c r="Y2" s="90"/>
      <c r="Z2" s="90"/>
      <c r="AA2" s="90"/>
      <c r="AB2" s="90"/>
      <c r="AC2" s="90"/>
      <c r="AD2" s="90"/>
      <c r="BE2" s="7"/>
      <c r="CI2" s="7">
        <f ca="1">NOW()</f>
        <v>45603.451327662035</v>
      </c>
    </row>
    <row r="3" spans="1:87" ht="15.6" x14ac:dyDescent="0.3">
      <c r="A3" s="471" t="str">
        <f>'Comp Detail'!A3</f>
        <v>27 to 29 Sept 2024</v>
      </c>
      <c r="B3" s="472"/>
      <c r="D3" s="133" t="s">
        <v>78</v>
      </c>
      <c r="E3" s="90" t="s">
        <v>293</v>
      </c>
      <c r="AF3" s="9"/>
      <c r="AG3" s="9"/>
      <c r="AH3" s="9"/>
      <c r="AI3" s="9"/>
      <c r="AJ3" s="9"/>
      <c r="AK3" s="9"/>
      <c r="AL3" s="9"/>
      <c r="AM3" s="9"/>
      <c r="AN3" s="9"/>
      <c r="AO3" s="9"/>
      <c r="AQ3" s="8"/>
      <c r="AR3" s="8"/>
      <c r="AS3" s="8"/>
      <c r="AU3" s="9"/>
      <c r="AV3" s="9"/>
      <c r="AW3" s="9"/>
      <c r="AX3" s="9"/>
      <c r="AY3" s="9"/>
      <c r="AZ3" s="9"/>
      <c r="BA3" s="9"/>
      <c r="BB3" s="9"/>
      <c r="BC3" s="9"/>
      <c r="BD3" s="9"/>
      <c r="BF3" s="8"/>
      <c r="BG3" s="8"/>
      <c r="BH3" s="8"/>
      <c r="BI3" s="8"/>
      <c r="BJ3" s="8"/>
      <c r="BK3" s="8"/>
      <c r="BL3" s="8"/>
      <c r="BM3" s="8"/>
      <c r="BO3" s="9"/>
      <c r="BP3" s="9"/>
      <c r="BQ3" s="9"/>
      <c r="BR3" s="9"/>
      <c r="BS3" s="9"/>
      <c r="BT3" s="9"/>
      <c r="BU3" s="9"/>
      <c r="BV3" s="9"/>
      <c r="BW3" s="9"/>
      <c r="BX3" s="9"/>
      <c r="BZ3" s="8"/>
      <c r="CA3" s="8"/>
      <c r="CB3" s="8"/>
    </row>
    <row r="4" spans="1:87" s="328" customFormat="1" ht="15.6" x14ac:dyDescent="0.3">
      <c r="A4" s="140"/>
      <c r="B4" s="351"/>
      <c r="D4" s="330" t="s">
        <v>130</v>
      </c>
      <c r="E4" s="90" t="s">
        <v>292</v>
      </c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Q4" s="435"/>
      <c r="AR4" s="435"/>
      <c r="AS4" s="435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F4" s="435"/>
      <c r="BG4" s="435"/>
      <c r="BH4" s="435"/>
      <c r="BI4" s="435"/>
      <c r="BJ4" s="435"/>
      <c r="BK4" s="435"/>
      <c r="BL4" s="435"/>
      <c r="BM4" s="435"/>
      <c r="BO4" s="434"/>
      <c r="BP4" s="434"/>
      <c r="BQ4" s="434"/>
      <c r="BR4" s="434"/>
      <c r="BS4" s="434"/>
      <c r="BT4" s="434"/>
      <c r="BU4" s="434"/>
      <c r="BV4" s="434"/>
      <c r="BW4" s="434"/>
      <c r="BX4" s="434"/>
      <c r="BZ4" s="435"/>
      <c r="CA4" s="435"/>
      <c r="CB4" s="435"/>
    </row>
    <row r="5" spans="1:87" s="328" customFormat="1" ht="15.6" x14ac:dyDescent="0.3">
      <c r="A5" s="32"/>
      <c r="B5" s="436"/>
      <c r="D5" s="437"/>
      <c r="F5" s="339" t="s">
        <v>74</v>
      </c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S5" s="438" t="s">
        <v>51</v>
      </c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F5" s="439" t="s">
        <v>22</v>
      </c>
      <c r="AG5" s="439"/>
      <c r="AH5" s="439"/>
      <c r="AI5" s="439"/>
      <c r="AJ5" s="439"/>
      <c r="AK5" s="439"/>
      <c r="AL5" s="439"/>
      <c r="AM5" s="439"/>
      <c r="AN5" s="439"/>
      <c r="AO5" s="439"/>
      <c r="AQ5" s="438" t="s">
        <v>11</v>
      </c>
      <c r="AR5" s="438"/>
      <c r="AS5" s="438"/>
      <c r="AU5" s="439" t="s">
        <v>22</v>
      </c>
      <c r="AV5" s="439"/>
      <c r="AW5" s="439"/>
      <c r="AX5" s="439"/>
      <c r="AY5" s="439"/>
      <c r="AZ5" s="439"/>
      <c r="BA5" s="439"/>
      <c r="BB5" s="439"/>
      <c r="BC5" s="439"/>
      <c r="BD5" s="439"/>
      <c r="BF5" s="438" t="s">
        <v>11</v>
      </c>
      <c r="BG5" s="438"/>
      <c r="BH5" s="438"/>
      <c r="BI5" s="438"/>
      <c r="BJ5" s="438"/>
      <c r="BK5" s="438"/>
      <c r="BL5" s="438"/>
      <c r="BM5" s="438"/>
      <c r="BO5" s="439" t="s">
        <v>22</v>
      </c>
      <c r="BP5" s="439"/>
      <c r="BQ5" s="439"/>
      <c r="BR5" s="439"/>
      <c r="BS5" s="439"/>
      <c r="BT5" s="439"/>
      <c r="BU5" s="439"/>
      <c r="BV5" s="439"/>
      <c r="BW5" s="439"/>
      <c r="BX5" s="439"/>
      <c r="BZ5" s="438" t="s">
        <v>11</v>
      </c>
      <c r="CA5" s="438"/>
      <c r="CB5" s="438"/>
    </row>
    <row r="6" spans="1:87" s="328" customFormat="1" ht="15.6" x14ac:dyDescent="0.3">
      <c r="A6" s="27" t="s">
        <v>228</v>
      </c>
      <c r="B6" s="27"/>
      <c r="D6" s="437"/>
      <c r="F6" s="336"/>
      <c r="G6" s="336"/>
      <c r="H6" s="329"/>
      <c r="I6" s="329"/>
      <c r="J6" s="336"/>
      <c r="K6" s="92"/>
      <c r="L6" s="92"/>
      <c r="M6" s="92"/>
      <c r="N6" s="329"/>
      <c r="O6" s="329"/>
      <c r="P6" s="329"/>
      <c r="Q6" s="329"/>
      <c r="S6" s="336"/>
      <c r="T6" s="336"/>
      <c r="U6" s="329"/>
      <c r="V6" s="329"/>
      <c r="W6" s="336"/>
      <c r="X6" s="92"/>
      <c r="Y6" s="92"/>
      <c r="Z6" s="92"/>
      <c r="AA6" s="329"/>
      <c r="AB6" s="329"/>
      <c r="AC6" s="329"/>
      <c r="AD6" s="329"/>
    </row>
    <row r="7" spans="1:87" s="328" customFormat="1" ht="15.6" x14ac:dyDescent="0.3">
      <c r="A7" s="27" t="s">
        <v>159</v>
      </c>
      <c r="B7" s="440"/>
      <c r="F7" s="92" t="s">
        <v>47</v>
      </c>
      <c r="G7" s="329" t="str">
        <f>E1</f>
        <v>Angie Deeks</v>
      </c>
      <c r="H7" s="329"/>
      <c r="I7" s="329"/>
      <c r="J7" s="336"/>
      <c r="K7" s="329"/>
      <c r="L7" s="329"/>
      <c r="M7" s="329"/>
      <c r="N7" s="329"/>
      <c r="O7" s="329"/>
      <c r="P7" s="329"/>
      <c r="Q7" s="329"/>
      <c r="S7" s="92" t="s">
        <v>47</v>
      </c>
      <c r="T7" s="329" t="str">
        <f>E1</f>
        <v>Angie Deeks</v>
      </c>
      <c r="U7" s="329"/>
      <c r="V7" s="329"/>
      <c r="W7" s="336"/>
      <c r="X7" s="329"/>
      <c r="Y7" s="329"/>
      <c r="Z7" s="329"/>
      <c r="AA7" s="329"/>
      <c r="AB7" s="329"/>
      <c r="AC7" s="329"/>
      <c r="AD7" s="329"/>
      <c r="AF7" s="27" t="s">
        <v>46</v>
      </c>
      <c r="AG7" s="328" t="str">
        <f>E2</f>
        <v>Tristyn Lowe</v>
      </c>
      <c r="AQ7" s="27" t="s">
        <v>46</v>
      </c>
      <c r="AR7" s="328" t="str">
        <f>E2</f>
        <v>Tristyn Lowe</v>
      </c>
      <c r="AU7" s="27" t="s">
        <v>48</v>
      </c>
      <c r="AV7" s="328" t="str">
        <f>E3</f>
        <v>Anna Betts</v>
      </c>
      <c r="BF7" s="27" t="s">
        <v>48</v>
      </c>
      <c r="BG7" s="328" t="str">
        <f>E3</f>
        <v>Anna Betts</v>
      </c>
      <c r="BL7" s="27"/>
      <c r="BM7" s="27"/>
      <c r="BO7" s="27" t="s">
        <v>96</v>
      </c>
      <c r="BP7" s="328" t="str">
        <f>E4</f>
        <v>Abbie White</v>
      </c>
      <c r="BZ7" s="27" t="s">
        <v>96</v>
      </c>
      <c r="CA7" s="328" t="str">
        <f>E4</f>
        <v>Abbie White</v>
      </c>
      <c r="CD7" s="27" t="s">
        <v>12</v>
      </c>
    </row>
    <row r="8" spans="1:87" s="328" customFormat="1" ht="15.6" x14ac:dyDescent="0.3">
      <c r="B8" s="27"/>
      <c r="F8" s="92" t="s">
        <v>26</v>
      </c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S8" s="92" t="s">
        <v>26</v>
      </c>
      <c r="T8" s="329"/>
      <c r="U8" s="336"/>
      <c r="V8" s="336"/>
      <c r="W8" s="336"/>
      <c r="X8" s="336"/>
      <c r="Y8" s="336"/>
      <c r="Z8" s="336"/>
      <c r="AA8" s="336"/>
      <c r="AB8" s="336"/>
      <c r="AC8" s="336"/>
      <c r="AD8" s="336"/>
    </row>
    <row r="9" spans="1:87" x14ac:dyDescent="0.3">
      <c r="F9" s="134" t="s">
        <v>1</v>
      </c>
      <c r="G9" s="90"/>
      <c r="H9" s="90"/>
      <c r="I9" s="90"/>
      <c r="J9" s="143" t="s">
        <v>1</v>
      </c>
      <c r="K9" s="144"/>
      <c r="L9" s="144"/>
      <c r="M9" s="144" t="s">
        <v>2</v>
      </c>
      <c r="N9" s="90"/>
      <c r="O9" s="144"/>
      <c r="P9" s="144" t="s">
        <v>3</v>
      </c>
      <c r="Q9" s="144" t="s">
        <v>80</v>
      </c>
      <c r="S9" s="134" t="s">
        <v>1</v>
      </c>
      <c r="T9" s="90"/>
      <c r="U9" s="90"/>
      <c r="V9" s="90"/>
      <c r="W9" s="143" t="s">
        <v>1</v>
      </c>
      <c r="X9" s="144"/>
      <c r="Y9" s="144"/>
      <c r="Z9" s="144" t="s">
        <v>2</v>
      </c>
      <c r="AA9" s="90"/>
      <c r="AB9" s="144"/>
      <c r="AC9" s="144" t="s">
        <v>3</v>
      </c>
      <c r="AD9" s="144" t="s">
        <v>80</v>
      </c>
      <c r="AF9" s="3" t="s">
        <v>8</v>
      </c>
      <c r="AP9" s="12"/>
      <c r="AQ9" s="6"/>
      <c r="AR9" s="3" t="s">
        <v>10</v>
      </c>
      <c r="AS9" s="6" t="s">
        <v>13</v>
      </c>
      <c r="BM9" s="132" t="s">
        <v>45</v>
      </c>
      <c r="BO9" s="3" t="s">
        <v>8</v>
      </c>
      <c r="BY9" s="12"/>
      <c r="BZ9" s="6"/>
      <c r="CA9" s="3" t="s">
        <v>10</v>
      </c>
      <c r="CB9" s="6" t="s">
        <v>13</v>
      </c>
      <c r="CD9" s="6" t="s">
        <v>50</v>
      </c>
      <c r="CF9" s="6" t="s">
        <v>51</v>
      </c>
      <c r="CH9" s="41" t="s">
        <v>52</v>
      </c>
      <c r="CI9" s="16"/>
    </row>
    <row r="10" spans="1:87" s="12" customFormat="1" x14ac:dyDescent="0.3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84</v>
      </c>
      <c r="H10" s="136" t="s">
        <v>82</v>
      </c>
      <c r="I10" s="136" t="s">
        <v>85</v>
      </c>
      <c r="J10" s="145" t="s">
        <v>34</v>
      </c>
      <c r="K10" s="130" t="s">
        <v>2</v>
      </c>
      <c r="L10" s="130" t="s">
        <v>87</v>
      </c>
      <c r="M10" s="145" t="s">
        <v>34</v>
      </c>
      <c r="N10" s="110" t="s">
        <v>3</v>
      </c>
      <c r="O10" s="130" t="s">
        <v>87</v>
      </c>
      <c r="P10" s="145" t="s">
        <v>34</v>
      </c>
      <c r="Q10" s="145" t="s">
        <v>34</v>
      </c>
      <c r="S10" s="136" t="s">
        <v>81</v>
      </c>
      <c r="T10" s="136" t="s">
        <v>84</v>
      </c>
      <c r="U10" s="136" t="s">
        <v>82</v>
      </c>
      <c r="V10" s="136" t="s">
        <v>85</v>
      </c>
      <c r="W10" s="145" t="s">
        <v>34</v>
      </c>
      <c r="X10" s="130" t="s">
        <v>2</v>
      </c>
      <c r="Y10" s="130" t="s">
        <v>87</v>
      </c>
      <c r="Z10" s="145" t="s">
        <v>34</v>
      </c>
      <c r="AA10" s="110" t="s">
        <v>3</v>
      </c>
      <c r="AB10" s="130" t="s">
        <v>87</v>
      </c>
      <c r="AC10" s="145" t="s">
        <v>34</v>
      </c>
      <c r="AD10" s="145" t="s">
        <v>34</v>
      </c>
      <c r="AE10" s="187"/>
      <c r="AF10" s="34" t="s">
        <v>29</v>
      </c>
      <c r="AG10" s="34" t="s">
        <v>30</v>
      </c>
      <c r="AH10" s="34" t="s">
        <v>17</v>
      </c>
      <c r="AI10" s="34" t="s">
        <v>55</v>
      </c>
      <c r="AJ10" s="34" t="s">
        <v>59</v>
      </c>
      <c r="AK10" s="34" t="s">
        <v>60</v>
      </c>
      <c r="AL10" s="34" t="s">
        <v>31</v>
      </c>
      <c r="AM10" s="34" t="s">
        <v>56</v>
      </c>
      <c r="AN10" s="34" t="s">
        <v>38</v>
      </c>
      <c r="AO10" s="35" t="s">
        <v>37</v>
      </c>
      <c r="AP10" s="188"/>
      <c r="AQ10" s="34" t="s">
        <v>36</v>
      </c>
      <c r="AR10" s="34" t="s">
        <v>9</v>
      </c>
      <c r="AS10" s="35" t="s">
        <v>15</v>
      </c>
      <c r="AT10" s="189"/>
      <c r="AU10" s="34" t="s">
        <v>29</v>
      </c>
      <c r="AV10" s="34" t="s">
        <v>30</v>
      </c>
      <c r="AW10" s="34" t="s">
        <v>17</v>
      </c>
      <c r="AX10" s="34" t="s">
        <v>55</v>
      </c>
      <c r="AY10" s="34" t="s">
        <v>59</v>
      </c>
      <c r="AZ10" s="34" t="s">
        <v>60</v>
      </c>
      <c r="BA10" s="34" t="s">
        <v>31</v>
      </c>
      <c r="BB10" s="34" t="s">
        <v>57</v>
      </c>
      <c r="BC10" s="34" t="s">
        <v>38</v>
      </c>
      <c r="BD10" s="35" t="s">
        <v>37</v>
      </c>
      <c r="BE10" s="189"/>
      <c r="BF10" s="190" t="s">
        <v>101</v>
      </c>
      <c r="BG10" s="190" t="s">
        <v>4</v>
      </c>
      <c r="BH10" s="190" t="s">
        <v>5</v>
      </c>
      <c r="BI10" s="190" t="s">
        <v>6</v>
      </c>
      <c r="BJ10" s="190" t="s">
        <v>7</v>
      </c>
      <c r="BK10" s="190" t="s">
        <v>33</v>
      </c>
      <c r="BL10" s="34" t="s">
        <v>10</v>
      </c>
      <c r="BM10" s="35" t="s">
        <v>15</v>
      </c>
      <c r="BN10" s="189"/>
      <c r="BO10" s="34" t="s">
        <v>29</v>
      </c>
      <c r="BP10" s="34" t="s">
        <v>30</v>
      </c>
      <c r="BQ10" s="34" t="s">
        <v>17</v>
      </c>
      <c r="BR10" s="34" t="s">
        <v>55</v>
      </c>
      <c r="BS10" s="34" t="s">
        <v>59</v>
      </c>
      <c r="BT10" s="34" t="s">
        <v>60</v>
      </c>
      <c r="BU10" s="34" t="s">
        <v>31</v>
      </c>
      <c r="BV10" s="34" t="s">
        <v>56</v>
      </c>
      <c r="BW10" s="34" t="s">
        <v>38</v>
      </c>
      <c r="BX10" s="35" t="s">
        <v>37</v>
      </c>
      <c r="BY10" s="188"/>
      <c r="BZ10" s="34" t="s">
        <v>36</v>
      </c>
      <c r="CA10" s="34" t="s">
        <v>9</v>
      </c>
      <c r="CB10" s="35" t="s">
        <v>15</v>
      </c>
      <c r="CC10" s="189"/>
      <c r="CD10" s="191" t="s">
        <v>32</v>
      </c>
      <c r="CE10" s="192"/>
      <c r="CF10" s="193" t="s">
        <v>32</v>
      </c>
      <c r="CG10" s="194"/>
      <c r="CH10" s="193" t="s">
        <v>32</v>
      </c>
      <c r="CI10" s="195" t="s">
        <v>35</v>
      </c>
    </row>
    <row r="11" spans="1:87" s="12" customFormat="1" x14ac:dyDescent="0.3">
      <c r="F11" s="38"/>
      <c r="G11" s="38"/>
      <c r="H11" s="38"/>
      <c r="I11" s="38"/>
      <c r="J11" s="147"/>
      <c r="K11" s="147"/>
      <c r="L11" s="147"/>
      <c r="M11" s="147"/>
      <c r="N11" s="147"/>
      <c r="O11" s="147"/>
      <c r="P11" s="147"/>
      <c r="Q11" s="147"/>
      <c r="R11" s="17"/>
      <c r="S11" s="38"/>
      <c r="T11" s="38"/>
      <c r="U11" s="38"/>
      <c r="V11" s="38"/>
      <c r="W11" s="147"/>
      <c r="X11" s="147"/>
      <c r="Y11" s="147"/>
      <c r="Z11" s="147"/>
      <c r="AA11" s="147"/>
      <c r="AB11" s="147"/>
      <c r="AC11" s="147"/>
      <c r="AD11" s="147"/>
      <c r="AE11" s="28"/>
      <c r="AP11" s="39"/>
      <c r="AT11" s="17"/>
      <c r="BE11" s="17"/>
      <c r="BF11" s="16"/>
      <c r="BG11" s="16"/>
      <c r="BH11" s="16"/>
      <c r="BI11" s="16"/>
      <c r="BJ11" s="16"/>
      <c r="BK11" s="16"/>
      <c r="BN11" s="17"/>
      <c r="BY11" s="39"/>
      <c r="CC11" s="17"/>
      <c r="CD11" s="6"/>
      <c r="CE11" s="3"/>
      <c r="CF11" s="41"/>
      <c r="CG11" s="42"/>
      <c r="CH11" s="41"/>
      <c r="CI11" s="18"/>
    </row>
    <row r="12" spans="1:87" x14ac:dyDescent="0.3">
      <c r="A12" s="108">
        <v>52</v>
      </c>
      <c r="B12" s="90" t="s">
        <v>128</v>
      </c>
      <c r="C12" s="90" t="s">
        <v>180</v>
      </c>
      <c r="D12" s="90" t="s">
        <v>181</v>
      </c>
      <c r="E12" s="90" t="s">
        <v>169</v>
      </c>
      <c r="F12" s="429">
        <v>6.5</v>
      </c>
      <c r="G12" s="429">
        <v>6.5</v>
      </c>
      <c r="H12" s="429">
        <v>6.5</v>
      </c>
      <c r="I12" s="429">
        <v>6.5</v>
      </c>
      <c r="J12" s="430">
        <f t="shared" ref="J12:J18" si="0">(F12+G12+H12+I12)/4</f>
        <v>6.5</v>
      </c>
      <c r="K12" s="429">
        <v>7</v>
      </c>
      <c r="L12" s="429"/>
      <c r="M12" s="430">
        <f t="shared" ref="M12:M18" si="1">K12-L12</f>
        <v>7</v>
      </c>
      <c r="N12" s="429">
        <v>7</v>
      </c>
      <c r="O12" s="429"/>
      <c r="P12" s="430">
        <f t="shared" ref="P12:P18" si="2">N12-O12</f>
        <v>7</v>
      </c>
      <c r="Q12" s="20">
        <f t="shared" ref="Q12:Q18" si="3">((J12*0.4)+(M12*0.4)+(P12*0.2))</f>
        <v>6.8000000000000007</v>
      </c>
      <c r="R12" s="17"/>
      <c r="S12" s="429">
        <v>6.5</v>
      </c>
      <c r="T12" s="429">
        <v>6.5</v>
      </c>
      <c r="U12" s="429">
        <v>6.5</v>
      </c>
      <c r="V12" s="429">
        <v>6.5</v>
      </c>
      <c r="W12" s="430">
        <f t="shared" ref="W12:W18" si="4">(S12+T12+U12+V12)/4</f>
        <v>6.5</v>
      </c>
      <c r="X12" s="429">
        <v>6.8</v>
      </c>
      <c r="Y12" s="429"/>
      <c r="Z12" s="430">
        <f t="shared" ref="Z12:Z18" si="5">X12-Y12</f>
        <v>6.8</v>
      </c>
      <c r="AA12" s="429">
        <v>6.8</v>
      </c>
      <c r="AB12" s="429"/>
      <c r="AC12" s="430">
        <f t="shared" ref="AC12:AC18" si="6">AA12-AB12</f>
        <v>6.8</v>
      </c>
      <c r="AD12" s="20">
        <f t="shared" ref="AD12:AD18" si="7">((W12*0.4)+(Z12*0.4)+(AC12*0.2))</f>
        <v>6.6800000000000006</v>
      </c>
      <c r="AE12" s="22"/>
      <c r="AF12" s="431">
        <v>5.8</v>
      </c>
      <c r="AG12" s="431">
        <v>6</v>
      </c>
      <c r="AH12" s="431">
        <v>4.5</v>
      </c>
      <c r="AI12" s="431">
        <v>5.8</v>
      </c>
      <c r="AJ12" s="431">
        <v>7</v>
      </c>
      <c r="AK12" s="431">
        <v>6.6</v>
      </c>
      <c r="AL12" s="431">
        <v>7.5</v>
      </c>
      <c r="AM12" s="431">
        <v>6</v>
      </c>
      <c r="AN12" s="21">
        <f t="shared" ref="AN12:AN18" si="8">SUM(AF12:AM12)</f>
        <v>49.2</v>
      </c>
      <c r="AO12" s="20">
        <f t="shared" ref="AO12:AO18" si="9">AN12/8</f>
        <v>6.15</v>
      </c>
      <c r="AP12" s="40"/>
      <c r="AQ12" s="432">
        <v>7.63</v>
      </c>
      <c r="AR12" s="19"/>
      <c r="AS12" s="20">
        <f t="shared" ref="AS12:AS18" si="10">AQ12-AR12</f>
        <v>7.63</v>
      </c>
      <c r="AT12" s="22"/>
      <c r="AU12" s="431">
        <v>5.5</v>
      </c>
      <c r="AV12" s="431">
        <v>6.8</v>
      </c>
      <c r="AW12" s="431">
        <v>5.5</v>
      </c>
      <c r="AX12" s="431">
        <v>5</v>
      </c>
      <c r="AY12" s="431">
        <v>6</v>
      </c>
      <c r="AZ12" s="431">
        <v>6</v>
      </c>
      <c r="BA12" s="431">
        <v>7</v>
      </c>
      <c r="BB12" s="431">
        <v>6.5</v>
      </c>
      <c r="BC12" s="21">
        <f t="shared" ref="BC12:BC18" si="11">SUM(AU12:BB12)</f>
        <v>48.3</v>
      </c>
      <c r="BD12" s="20">
        <f t="shared" ref="BD12:BD18" si="12">BC12/8</f>
        <v>6.0374999999999996</v>
      </c>
      <c r="BE12" s="22"/>
      <c r="BF12" s="431">
        <v>6</v>
      </c>
      <c r="BG12" s="431">
        <v>3</v>
      </c>
      <c r="BH12" s="431">
        <v>4.5</v>
      </c>
      <c r="BI12" s="431">
        <v>4.5</v>
      </c>
      <c r="BJ12" s="431">
        <v>4</v>
      </c>
      <c r="BK12" s="20">
        <f t="shared" ref="BK12:BK18" si="13">SUM((BF12*0.2),(BG12*0.25),(BH12*0.2),(BI12*0.2),(BJ12*0.15))</f>
        <v>4.3499999999999996</v>
      </c>
      <c r="BL12" s="19"/>
      <c r="BM12" s="20">
        <f t="shared" ref="BM12:BM18" si="14">BK12-BL12</f>
        <v>4.3499999999999996</v>
      </c>
      <c r="BN12" s="22"/>
      <c r="BO12" s="431">
        <v>5.3</v>
      </c>
      <c r="BP12" s="431">
        <v>5.3</v>
      </c>
      <c r="BQ12" s="431">
        <v>4</v>
      </c>
      <c r="BR12" s="431">
        <v>4</v>
      </c>
      <c r="BS12" s="431">
        <v>5.8</v>
      </c>
      <c r="BT12" s="431">
        <v>5.8</v>
      </c>
      <c r="BU12" s="431">
        <v>5</v>
      </c>
      <c r="BV12" s="431">
        <v>5.8</v>
      </c>
      <c r="BW12" s="21">
        <f t="shared" ref="BW12:BW18" si="15">SUM(BO12:BV12)</f>
        <v>41</v>
      </c>
      <c r="BX12" s="20">
        <f t="shared" ref="BX12:BX18" si="16">BW12/8</f>
        <v>5.125</v>
      </c>
      <c r="BY12" s="40"/>
      <c r="BZ12" s="432">
        <v>8.3000000000000007</v>
      </c>
      <c r="CA12" s="19"/>
      <c r="CB12" s="20">
        <f t="shared" ref="CB12:CB18" si="17">BZ12-CA12</f>
        <v>8.3000000000000007</v>
      </c>
      <c r="CC12" s="22"/>
      <c r="CD12" s="208">
        <f t="shared" ref="CD12:CD18" si="18">SUM((Q12*0.25)+(AO12*0.25)+(BD12*0.25)+(BX12*0.25))</f>
        <v>6.0281250000000002</v>
      </c>
      <c r="CE12" s="24"/>
      <c r="CF12" s="23">
        <f t="shared" ref="CF12:CF18" si="19">SUM((AD12*0.25),(AS12*0.25),(BM12*0.25)+(CB12*0.25))</f>
        <v>6.74</v>
      </c>
      <c r="CG12" s="38"/>
      <c r="CH12" s="25">
        <f t="shared" ref="CH12:CH18" si="20">AVERAGE(CD12:CF12)</f>
        <v>6.3840625000000006</v>
      </c>
      <c r="CI12" s="442">
        <v>1</v>
      </c>
    </row>
    <row r="13" spans="1:87" x14ac:dyDescent="0.3">
      <c r="A13" s="108">
        <v>80</v>
      </c>
      <c r="B13" s="90" t="s">
        <v>231</v>
      </c>
      <c r="C13" s="90" t="s">
        <v>173</v>
      </c>
      <c r="D13" s="90" t="s">
        <v>174</v>
      </c>
      <c r="E13" s="90" t="s">
        <v>193</v>
      </c>
      <c r="F13" s="429">
        <v>6.5</v>
      </c>
      <c r="G13" s="429">
        <v>6.3</v>
      </c>
      <c r="H13" s="429">
        <v>5.8</v>
      </c>
      <c r="I13" s="429">
        <v>6.5</v>
      </c>
      <c r="J13" s="430">
        <f t="shared" si="0"/>
        <v>6.2750000000000004</v>
      </c>
      <c r="K13" s="429">
        <v>7</v>
      </c>
      <c r="L13" s="429"/>
      <c r="M13" s="430">
        <f t="shared" si="1"/>
        <v>7</v>
      </c>
      <c r="N13" s="429">
        <v>7</v>
      </c>
      <c r="O13" s="429"/>
      <c r="P13" s="430">
        <f t="shared" si="2"/>
        <v>7</v>
      </c>
      <c r="Q13" s="20">
        <f t="shared" si="3"/>
        <v>6.7100000000000009</v>
      </c>
      <c r="R13" s="17"/>
      <c r="S13" s="429">
        <v>6.3</v>
      </c>
      <c r="T13" s="429">
        <v>6.5</v>
      </c>
      <c r="U13" s="429">
        <v>5.8</v>
      </c>
      <c r="V13" s="429">
        <v>6</v>
      </c>
      <c r="W13" s="430">
        <f t="shared" si="4"/>
        <v>6.15</v>
      </c>
      <c r="X13" s="429">
        <v>7</v>
      </c>
      <c r="Y13" s="429"/>
      <c r="Z13" s="430">
        <f t="shared" si="5"/>
        <v>7</v>
      </c>
      <c r="AA13" s="429">
        <v>7</v>
      </c>
      <c r="AB13" s="429"/>
      <c r="AC13" s="430">
        <f t="shared" si="6"/>
        <v>7</v>
      </c>
      <c r="AD13" s="20">
        <f t="shared" si="7"/>
        <v>6.660000000000001</v>
      </c>
      <c r="AE13" s="22"/>
      <c r="AF13" s="431">
        <v>5.8</v>
      </c>
      <c r="AG13" s="431">
        <v>5</v>
      </c>
      <c r="AH13" s="431">
        <v>6</v>
      </c>
      <c r="AI13" s="431">
        <v>5.5</v>
      </c>
      <c r="AJ13" s="431">
        <v>6</v>
      </c>
      <c r="AK13" s="431">
        <v>6</v>
      </c>
      <c r="AL13" s="431">
        <v>5.8</v>
      </c>
      <c r="AM13" s="431">
        <v>6</v>
      </c>
      <c r="AN13" s="21">
        <f t="shared" si="8"/>
        <v>46.099999999999994</v>
      </c>
      <c r="AO13" s="20">
        <f t="shared" si="9"/>
        <v>5.7624999999999993</v>
      </c>
      <c r="AP13" s="40"/>
      <c r="AQ13" s="432">
        <v>6.44</v>
      </c>
      <c r="AR13" s="19"/>
      <c r="AS13" s="20">
        <f t="shared" si="10"/>
        <v>6.44</v>
      </c>
      <c r="AT13" s="22"/>
      <c r="AU13" s="431">
        <v>5</v>
      </c>
      <c r="AV13" s="431">
        <v>6.5</v>
      </c>
      <c r="AW13" s="431">
        <v>6.8</v>
      </c>
      <c r="AX13" s="431">
        <v>7.3</v>
      </c>
      <c r="AY13" s="431">
        <v>6.5</v>
      </c>
      <c r="AZ13" s="431">
        <v>6.5</v>
      </c>
      <c r="BA13" s="431">
        <v>6.8</v>
      </c>
      <c r="BB13" s="431">
        <v>6</v>
      </c>
      <c r="BC13" s="21">
        <f t="shared" si="11"/>
        <v>51.4</v>
      </c>
      <c r="BD13" s="20">
        <f t="shared" si="12"/>
        <v>6.4249999999999998</v>
      </c>
      <c r="BE13" s="22"/>
      <c r="BF13" s="431">
        <v>5</v>
      </c>
      <c r="BG13" s="431">
        <v>6</v>
      </c>
      <c r="BH13" s="431">
        <v>5</v>
      </c>
      <c r="BI13" s="431">
        <v>5</v>
      </c>
      <c r="BJ13" s="431">
        <v>2</v>
      </c>
      <c r="BK13" s="20">
        <f t="shared" si="13"/>
        <v>4.8</v>
      </c>
      <c r="BL13" s="19"/>
      <c r="BM13" s="20">
        <f t="shared" si="14"/>
        <v>4.8</v>
      </c>
      <c r="BN13" s="22"/>
      <c r="BO13" s="431">
        <v>5.5</v>
      </c>
      <c r="BP13" s="431">
        <v>5.8</v>
      </c>
      <c r="BQ13" s="431">
        <v>6</v>
      </c>
      <c r="BR13" s="431">
        <v>7</v>
      </c>
      <c r="BS13" s="431">
        <v>6</v>
      </c>
      <c r="BT13" s="431">
        <v>6</v>
      </c>
      <c r="BU13" s="431">
        <v>8</v>
      </c>
      <c r="BV13" s="431">
        <v>6</v>
      </c>
      <c r="BW13" s="21">
        <f t="shared" si="15"/>
        <v>50.3</v>
      </c>
      <c r="BX13" s="20">
        <f t="shared" si="16"/>
        <v>6.2874999999999996</v>
      </c>
      <c r="BY13" s="40"/>
      <c r="BZ13" s="432">
        <v>7.1</v>
      </c>
      <c r="CA13" s="19"/>
      <c r="CB13" s="20">
        <f t="shared" si="17"/>
        <v>7.1</v>
      </c>
      <c r="CC13" s="22"/>
      <c r="CD13" s="208">
        <f t="shared" si="18"/>
        <v>6.2962500000000006</v>
      </c>
      <c r="CE13" s="24"/>
      <c r="CF13" s="23">
        <f t="shared" si="19"/>
        <v>6.25</v>
      </c>
      <c r="CG13" s="38"/>
      <c r="CH13" s="25">
        <f t="shared" si="20"/>
        <v>6.2731250000000003</v>
      </c>
      <c r="CI13" s="442">
        <v>2</v>
      </c>
    </row>
    <row r="14" spans="1:87" x14ac:dyDescent="0.3">
      <c r="A14" s="108">
        <v>56</v>
      </c>
      <c r="B14" s="90" t="s">
        <v>232</v>
      </c>
      <c r="C14" s="90" t="s">
        <v>233</v>
      </c>
      <c r="D14" s="90" t="s">
        <v>234</v>
      </c>
      <c r="E14" s="90" t="s">
        <v>106</v>
      </c>
      <c r="F14" s="429">
        <v>6.2</v>
      </c>
      <c r="G14" s="429">
        <v>6</v>
      </c>
      <c r="H14" s="429">
        <v>5.8</v>
      </c>
      <c r="I14" s="429">
        <v>6.2</v>
      </c>
      <c r="J14" s="430">
        <f t="shared" si="0"/>
        <v>6.05</v>
      </c>
      <c r="K14" s="429">
        <v>6</v>
      </c>
      <c r="L14" s="429"/>
      <c r="M14" s="430">
        <f t="shared" si="1"/>
        <v>6</v>
      </c>
      <c r="N14" s="429">
        <v>6.5</v>
      </c>
      <c r="O14" s="429"/>
      <c r="P14" s="430">
        <f t="shared" si="2"/>
        <v>6.5</v>
      </c>
      <c r="Q14" s="20">
        <f t="shared" si="3"/>
        <v>6.12</v>
      </c>
      <c r="R14" s="17"/>
      <c r="S14" s="429">
        <v>6.2</v>
      </c>
      <c r="T14" s="429">
        <v>6</v>
      </c>
      <c r="U14" s="429">
        <v>5.8</v>
      </c>
      <c r="V14" s="429">
        <v>6.2</v>
      </c>
      <c r="W14" s="430">
        <f t="shared" si="4"/>
        <v>6.05</v>
      </c>
      <c r="X14" s="429">
        <v>6.2</v>
      </c>
      <c r="Y14" s="429"/>
      <c r="Z14" s="430">
        <f t="shared" si="5"/>
        <v>6.2</v>
      </c>
      <c r="AA14" s="429">
        <v>6.5</v>
      </c>
      <c r="AB14" s="429">
        <v>0.5</v>
      </c>
      <c r="AC14" s="430">
        <f t="shared" si="6"/>
        <v>6</v>
      </c>
      <c r="AD14" s="20">
        <f t="shared" si="7"/>
        <v>6.1000000000000005</v>
      </c>
      <c r="AE14" s="22"/>
      <c r="AF14" s="431">
        <v>5.8</v>
      </c>
      <c r="AG14" s="431">
        <v>6</v>
      </c>
      <c r="AH14" s="431">
        <v>7</v>
      </c>
      <c r="AI14" s="431">
        <v>6.5</v>
      </c>
      <c r="AJ14" s="431">
        <v>5.8</v>
      </c>
      <c r="AK14" s="431">
        <v>6</v>
      </c>
      <c r="AL14" s="431">
        <v>6.5</v>
      </c>
      <c r="AM14" s="431">
        <v>5.5</v>
      </c>
      <c r="AN14" s="21">
        <f t="shared" si="8"/>
        <v>49.1</v>
      </c>
      <c r="AO14" s="20">
        <f t="shared" si="9"/>
        <v>6.1375000000000002</v>
      </c>
      <c r="AP14" s="40"/>
      <c r="AQ14" s="432">
        <v>6.36</v>
      </c>
      <c r="AR14" s="19"/>
      <c r="AS14" s="20">
        <f t="shared" si="10"/>
        <v>6.36</v>
      </c>
      <c r="AT14" s="22"/>
      <c r="AU14" s="431">
        <v>5</v>
      </c>
      <c r="AV14" s="431">
        <v>7</v>
      </c>
      <c r="AW14" s="431">
        <v>6.8</v>
      </c>
      <c r="AX14" s="431">
        <v>7.3</v>
      </c>
      <c r="AY14" s="431">
        <v>5.8</v>
      </c>
      <c r="AZ14" s="431">
        <v>6.3</v>
      </c>
      <c r="BA14" s="431">
        <v>7.2</v>
      </c>
      <c r="BB14" s="431">
        <v>6.3</v>
      </c>
      <c r="BC14" s="21">
        <f t="shared" si="11"/>
        <v>51.7</v>
      </c>
      <c r="BD14" s="20">
        <f t="shared" si="12"/>
        <v>6.4625000000000004</v>
      </c>
      <c r="BE14" s="22"/>
      <c r="BF14" s="431">
        <v>6</v>
      </c>
      <c r="BG14" s="431">
        <v>7.5</v>
      </c>
      <c r="BH14" s="431">
        <v>7</v>
      </c>
      <c r="BI14" s="431">
        <v>6</v>
      </c>
      <c r="BJ14" s="431">
        <v>3.5</v>
      </c>
      <c r="BK14" s="20">
        <f t="shared" si="13"/>
        <v>6.2000000000000011</v>
      </c>
      <c r="BL14" s="19">
        <v>1</v>
      </c>
      <c r="BM14" s="20">
        <f t="shared" si="14"/>
        <v>5.2000000000000011</v>
      </c>
      <c r="BN14" s="22"/>
      <c r="BO14" s="431">
        <v>6</v>
      </c>
      <c r="BP14" s="431">
        <v>6.3</v>
      </c>
      <c r="BQ14" s="431">
        <v>6.5</v>
      </c>
      <c r="BR14" s="431">
        <v>6.8</v>
      </c>
      <c r="BS14" s="431">
        <v>5.8</v>
      </c>
      <c r="BT14" s="431">
        <v>6</v>
      </c>
      <c r="BU14" s="431">
        <v>6.3</v>
      </c>
      <c r="BV14" s="431">
        <v>6</v>
      </c>
      <c r="BW14" s="21">
        <f t="shared" si="15"/>
        <v>49.7</v>
      </c>
      <c r="BX14" s="20">
        <f t="shared" si="16"/>
        <v>6.2125000000000004</v>
      </c>
      <c r="BY14" s="40"/>
      <c r="BZ14" s="432">
        <v>7.2</v>
      </c>
      <c r="CA14" s="19"/>
      <c r="CB14" s="20">
        <f t="shared" si="17"/>
        <v>7.2</v>
      </c>
      <c r="CC14" s="22"/>
      <c r="CD14" s="208">
        <f t="shared" si="18"/>
        <v>6.2331249999999994</v>
      </c>
      <c r="CE14" s="24"/>
      <c r="CF14" s="23">
        <f t="shared" si="19"/>
        <v>6.2150000000000007</v>
      </c>
      <c r="CG14" s="38"/>
      <c r="CH14" s="25">
        <f t="shared" si="20"/>
        <v>6.2240625000000005</v>
      </c>
      <c r="CI14" s="442">
        <v>3</v>
      </c>
    </row>
    <row r="15" spans="1:87" x14ac:dyDescent="0.3">
      <c r="A15" s="108">
        <v>24</v>
      </c>
      <c r="B15" s="90" t="s">
        <v>122</v>
      </c>
      <c r="C15" s="90" t="s">
        <v>208</v>
      </c>
      <c r="D15" s="90" t="s">
        <v>209</v>
      </c>
      <c r="E15" s="90" t="s">
        <v>103</v>
      </c>
      <c r="F15" s="429">
        <v>6.8</v>
      </c>
      <c r="G15" s="429">
        <v>6.5</v>
      </c>
      <c r="H15" s="429">
        <v>6.8</v>
      </c>
      <c r="I15" s="429">
        <v>6.8</v>
      </c>
      <c r="J15" s="430">
        <f t="shared" si="0"/>
        <v>6.7250000000000005</v>
      </c>
      <c r="K15" s="429">
        <v>6.8</v>
      </c>
      <c r="L15" s="429"/>
      <c r="M15" s="430">
        <f t="shared" si="1"/>
        <v>6.8</v>
      </c>
      <c r="N15" s="429">
        <v>7.5</v>
      </c>
      <c r="O15" s="429"/>
      <c r="P15" s="430">
        <f t="shared" si="2"/>
        <v>7.5</v>
      </c>
      <c r="Q15" s="20">
        <f t="shared" si="3"/>
        <v>6.91</v>
      </c>
      <c r="R15" s="17"/>
      <c r="S15" s="429">
        <v>6.8</v>
      </c>
      <c r="T15" s="429">
        <v>6.5</v>
      </c>
      <c r="U15" s="429">
        <v>6.8</v>
      </c>
      <c r="V15" s="429">
        <v>6.8</v>
      </c>
      <c r="W15" s="430">
        <f t="shared" si="4"/>
        <v>6.7250000000000005</v>
      </c>
      <c r="X15" s="429">
        <v>6.8</v>
      </c>
      <c r="Y15" s="429"/>
      <c r="Z15" s="430">
        <f t="shared" si="5"/>
        <v>6.8</v>
      </c>
      <c r="AA15" s="429">
        <v>7.5</v>
      </c>
      <c r="AB15" s="429"/>
      <c r="AC15" s="430">
        <f t="shared" si="6"/>
        <v>7.5</v>
      </c>
      <c r="AD15" s="20">
        <f t="shared" si="7"/>
        <v>6.91</v>
      </c>
      <c r="AE15" s="22"/>
      <c r="AF15" s="431">
        <v>4.5</v>
      </c>
      <c r="AG15" s="431">
        <v>4.8</v>
      </c>
      <c r="AH15" s="431">
        <v>5.5</v>
      </c>
      <c r="AI15" s="431">
        <v>6</v>
      </c>
      <c r="AJ15" s="431">
        <v>6</v>
      </c>
      <c r="AK15" s="431">
        <v>5.8</v>
      </c>
      <c r="AL15" s="431">
        <v>5.8</v>
      </c>
      <c r="AM15" s="431">
        <v>5.5</v>
      </c>
      <c r="AN15" s="21">
        <f t="shared" si="8"/>
        <v>43.9</v>
      </c>
      <c r="AO15" s="20">
        <f t="shared" si="9"/>
        <v>5.4874999999999998</v>
      </c>
      <c r="AP15" s="40"/>
      <c r="AQ15" s="432">
        <v>6</v>
      </c>
      <c r="AR15" s="19"/>
      <c r="AS15" s="20">
        <f t="shared" si="10"/>
        <v>6</v>
      </c>
      <c r="AT15" s="22"/>
      <c r="AU15" s="431">
        <v>4</v>
      </c>
      <c r="AV15" s="431">
        <v>6</v>
      </c>
      <c r="AW15" s="431">
        <v>5.5</v>
      </c>
      <c r="AX15" s="431">
        <v>5.8</v>
      </c>
      <c r="AY15" s="431">
        <v>6.5</v>
      </c>
      <c r="AZ15" s="431">
        <v>6.3</v>
      </c>
      <c r="BA15" s="431">
        <v>6.8</v>
      </c>
      <c r="BB15" s="431">
        <v>6.5</v>
      </c>
      <c r="BC15" s="21">
        <f t="shared" si="11"/>
        <v>47.4</v>
      </c>
      <c r="BD15" s="20">
        <f t="shared" si="12"/>
        <v>5.9249999999999998</v>
      </c>
      <c r="BE15" s="22"/>
      <c r="BF15" s="431">
        <v>5.5</v>
      </c>
      <c r="BG15" s="431">
        <v>4</v>
      </c>
      <c r="BH15" s="431">
        <v>4</v>
      </c>
      <c r="BI15" s="431">
        <v>5</v>
      </c>
      <c r="BJ15" s="431">
        <v>2.5</v>
      </c>
      <c r="BK15" s="20">
        <f t="shared" si="13"/>
        <v>4.2750000000000004</v>
      </c>
      <c r="BL15" s="19"/>
      <c r="BM15" s="20">
        <f t="shared" si="14"/>
        <v>4.2750000000000004</v>
      </c>
      <c r="BN15" s="22"/>
      <c r="BO15" s="431">
        <v>5.5</v>
      </c>
      <c r="BP15" s="431">
        <v>6.5</v>
      </c>
      <c r="BQ15" s="431">
        <v>6</v>
      </c>
      <c r="BR15" s="431">
        <v>6.5</v>
      </c>
      <c r="BS15" s="431">
        <v>6</v>
      </c>
      <c r="BT15" s="431">
        <v>6</v>
      </c>
      <c r="BU15" s="431">
        <v>6.5</v>
      </c>
      <c r="BV15" s="431">
        <v>5.8</v>
      </c>
      <c r="BW15" s="21">
        <f t="shared" si="15"/>
        <v>48.8</v>
      </c>
      <c r="BX15" s="20">
        <f t="shared" si="16"/>
        <v>6.1</v>
      </c>
      <c r="BY15" s="40"/>
      <c r="BZ15" s="432">
        <v>8</v>
      </c>
      <c r="CA15" s="19"/>
      <c r="CB15" s="20">
        <f t="shared" si="17"/>
        <v>8</v>
      </c>
      <c r="CC15" s="22"/>
      <c r="CD15" s="208">
        <f t="shared" si="18"/>
        <v>6.1056249999999999</v>
      </c>
      <c r="CE15" s="24"/>
      <c r="CF15" s="23">
        <f t="shared" si="19"/>
        <v>6.2962500000000006</v>
      </c>
      <c r="CG15" s="38"/>
      <c r="CH15" s="25">
        <f t="shared" si="20"/>
        <v>6.2009375000000002</v>
      </c>
      <c r="CI15" s="442">
        <v>4</v>
      </c>
    </row>
    <row r="16" spans="1:87" x14ac:dyDescent="0.3">
      <c r="A16" s="108">
        <v>22</v>
      </c>
      <c r="B16" s="90" t="s">
        <v>229</v>
      </c>
      <c r="C16" s="90" t="s">
        <v>223</v>
      </c>
      <c r="D16" s="90" t="s">
        <v>224</v>
      </c>
      <c r="E16" s="90" t="s">
        <v>230</v>
      </c>
      <c r="F16" s="429">
        <v>6.3</v>
      </c>
      <c r="G16" s="429">
        <v>6.5</v>
      </c>
      <c r="H16" s="429">
        <v>5.8</v>
      </c>
      <c r="I16" s="429">
        <v>6</v>
      </c>
      <c r="J16" s="430">
        <f t="shared" si="0"/>
        <v>6.15</v>
      </c>
      <c r="K16" s="429">
        <v>6.3</v>
      </c>
      <c r="L16" s="429"/>
      <c r="M16" s="430">
        <f t="shared" si="1"/>
        <v>6.3</v>
      </c>
      <c r="N16" s="429">
        <v>6.3</v>
      </c>
      <c r="O16" s="429">
        <v>0.2</v>
      </c>
      <c r="P16" s="430">
        <f t="shared" si="2"/>
        <v>6.1</v>
      </c>
      <c r="Q16" s="20">
        <f t="shared" si="3"/>
        <v>6.2</v>
      </c>
      <c r="R16" s="17"/>
      <c r="S16" s="429">
        <v>6.3</v>
      </c>
      <c r="T16" s="429">
        <v>6.5</v>
      </c>
      <c r="U16" s="429">
        <v>5.8</v>
      </c>
      <c r="V16" s="429">
        <v>6</v>
      </c>
      <c r="W16" s="430">
        <f t="shared" si="4"/>
        <v>6.15</v>
      </c>
      <c r="X16" s="429">
        <v>6.3</v>
      </c>
      <c r="Y16" s="429"/>
      <c r="Z16" s="430">
        <f t="shared" si="5"/>
        <v>6.3</v>
      </c>
      <c r="AA16" s="429">
        <v>6.3</v>
      </c>
      <c r="AB16" s="429">
        <v>0.2</v>
      </c>
      <c r="AC16" s="430">
        <f t="shared" si="6"/>
        <v>6.1</v>
      </c>
      <c r="AD16" s="20">
        <f t="shared" si="7"/>
        <v>6.2</v>
      </c>
      <c r="AE16" s="22"/>
      <c r="AF16" s="431">
        <v>5.4</v>
      </c>
      <c r="AG16" s="431">
        <v>5.8</v>
      </c>
      <c r="AH16" s="431">
        <v>6</v>
      </c>
      <c r="AI16" s="431">
        <v>6</v>
      </c>
      <c r="AJ16" s="431">
        <v>6</v>
      </c>
      <c r="AK16" s="431">
        <v>6</v>
      </c>
      <c r="AL16" s="431">
        <v>6.5</v>
      </c>
      <c r="AM16" s="431">
        <v>5.2</v>
      </c>
      <c r="AN16" s="21">
        <f t="shared" si="8"/>
        <v>46.900000000000006</v>
      </c>
      <c r="AO16" s="20">
        <f t="shared" si="9"/>
        <v>5.8625000000000007</v>
      </c>
      <c r="AP16" s="40"/>
      <c r="AQ16" s="432">
        <v>6.22</v>
      </c>
      <c r="AR16" s="19"/>
      <c r="AS16" s="20">
        <f t="shared" si="10"/>
        <v>6.22</v>
      </c>
      <c r="AT16" s="22"/>
      <c r="AU16" s="431">
        <v>5.5</v>
      </c>
      <c r="AV16" s="431">
        <v>6.8</v>
      </c>
      <c r="AW16" s="431">
        <v>6.5</v>
      </c>
      <c r="AX16" s="431">
        <v>7</v>
      </c>
      <c r="AY16" s="431">
        <v>6.8</v>
      </c>
      <c r="AZ16" s="431">
        <v>6.3</v>
      </c>
      <c r="BA16" s="431">
        <v>7.2</v>
      </c>
      <c r="BB16" s="431">
        <v>6.5</v>
      </c>
      <c r="BC16" s="21">
        <f t="shared" si="11"/>
        <v>52.6</v>
      </c>
      <c r="BD16" s="20">
        <f t="shared" si="12"/>
        <v>6.5750000000000002</v>
      </c>
      <c r="BE16" s="22"/>
      <c r="BF16" s="431">
        <v>5</v>
      </c>
      <c r="BG16" s="431">
        <v>6.5</v>
      </c>
      <c r="BH16" s="431">
        <v>7</v>
      </c>
      <c r="BI16" s="431">
        <v>4.5</v>
      </c>
      <c r="BJ16" s="431">
        <v>2.5</v>
      </c>
      <c r="BK16" s="20">
        <f t="shared" si="13"/>
        <v>5.3000000000000007</v>
      </c>
      <c r="BL16" s="19">
        <v>1</v>
      </c>
      <c r="BM16" s="20">
        <f t="shared" si="14"/>
        <v>4.3000000000000007</v>
      </c>
      <c r="BN16" s="22"/>
      <c r="BO16" s="431">
        <v>5.8</v>
      </c>
      <c r="BP16" s="431">
        <v>6.5</v>
      </c>
      <c r="BQ16" s="431">
        <v>6.5</v>
      </c>
      <c r="BR16" s="431">
        <v>6.8</v>
      </c>
      <c r="BS16" s="431">
        <v>6.5</v>
      </c>
      <c r="BT16" s="431">
        <v>6.3</v>
      </c>
      <c r="BU16" s="431">
        <v>7</v>
      </c>
      <c r="BV16" s="431">
        <v>6</v>
      </c>
      <c r="BW16" s="21">
        <f t="shared" si="15"/>
        <v>51.4</v>
      </c>
      <c r="BX16" s="20">
        <f t="shared" si="16"/>
        <v>6.4249999999999998</v>
      </c>
      <c r="BY16" s="40"/>
      <c r="BZ16" s="432">
        <v>6.9</v>
      </c>
      <c r="CA16" s="19"/>
      <c r="CB16" s="20">
        <f t="shared" si="17"/>
        <v>6.9</v>
      </c>
      <c r="CC16" s="22"/>
      <c r="CD16" s="208">
        <f t="shared" si="18"/>
        <v>6.265625</v>
      </c>
      <c r="CE16" s="24"/>
      <c r="CF16" s="23">
        <f t="shared" si="19"/>
        <v>5.9050000000000002</v>
      </c>
      <c r="CG16" s="38"/>
      <c r="CH16" s="25">
        <f t="shared" si="20"/>
        <v>6.0853125000000006</v>
      </c>
      <c r="CI16" s="442">
        <v>5</v>
      </c>
    </row>
    <row r="17" spans="1:87" x14ac:dyDescent="0.3">
      <c r="A17" s="108">
        <v>49</v>
      </c>
      <c r="B17" s="90" t="s">
        <v>107</v>
      </c>
      <c r="C17" s="90" t="s">
        <v>180</v>
      </c>
      <c r="D17" s="90" t="s">
        <v>181</v>
      </c>
      <c r="E17" s="90" t="s">
        <v>169</v>
      </c>
      <c r="F17" s="429">
        <v>6.5</v>
      </c>
      <c r="G17" s="429">
        <v>6.5</v>
      </c>
      <c r="H17" s="429">
        <v>6.5</v>
      </c>
      <c r="I17" s="429">
        <v>6.5</v>
      </c>
      <c r="J17" s="430">
        <f t="shared" si="0"/>
        <v>6.5</v>
      </c>
      <c r="K17" s="429">
        <v>7</v>
      </c>
      <c r="L17" s="429"/>
      <c r="M17" s="430">
        <f t="shared" si="1"/>
        <v>7</v>
      </c>
      <c r="N17" s="429">
        <v>7</v>
      </c>
      <c r="O17" s="429"/>
      <c r="P17" s="430">
        <f t="shared" si="2"/>
        <v>7</v>
      </c>
      <c r="Q17" s="20">
        <f t="shared" si="3"/>
        <v>6.8000000000000007</v>
      </c>
      <c r="R17" s="17"/>
      <c r="S17" s="429">
        <v>6.5</v>
      </c>
      <c r="T17" s="429">
        <v>6.5</v>
      </c>
      <c r="U17" s="429">
        <v>6.5</v>
      </c>
      <c r="V17" s="429">
        <v>6.5</v>
      </c>
      <c r="W17" s="430">
        <f t="shared" si="4"/>
        <v>6.5</v>
      </c>
      <c r="X17" s="429">
        <v>7</v>
      </c>
      <c r="Y17" s="429"/>
      <c r="Z17" s="430">
        <f t="shared" si="5"/>
        <v>7</v>
      </c>
      <c r="AA17" s="429">
        <v>7</v>
      </c>
      <c r="AB17" s="429"/>
      <c r="AC17" s="430">
        <f t="shared" si="6"/>
        <v>7</v>
      </c>
      <c r="AD17" s="20">
        <f t="shared" si="7"/>
        <v>6.8000000000000007</v>
      </c>
      <c r="AE17" s="22"/>
      <c r="AF17" s="431">
        <v>3.5</v>
      </c>
      <c r="AG17" s="431">
        <v>5.5</v>
      </c>
      <c r="AH17" s="431">
        <v>5.5</v>
      </c>
      <c r="AI17" s="431">
        <v>3.5</v>
      </c>
      <c r="AJ17" s="431">
        <v>6.5</v>
      </c>
      <c r="AK17" s="431">
        <v>5.8</v>
      </c>
      <c r="AL17" s="431">
        <v>6</v>
      </c>
      <c r="AM17" s="431">
        <v>5.5</v>
      </c>
      <c r="AN17" s="21">
        <f t="shared" si="8"/>
        <v>41.8</v>
      </c>
      <c r="AO17" s="20">
        <f t="shared" si="9"/>
        <v>5.2249999999999996</v>
      </c>
      <c r="AP17" s="40"/>
      <c r="AQ17" s="432">
        <v>5.5</v>
      </c>
      <c r="AR17" s="19"/>
      <c r="AS17" s="20">
        <f t="shared" si="10"/>
        <v>5.5</v>
      </c>
      <c r="AT17" s="22"/>
      <c r="AU17" s="431">
        <v>3.8</v>
      </c>
      <c r="AV17" s="431">
        <v>6</v>
      </c>
      <c r="AW17" s="431">
        <v>6.5</v>
      </c>
      <c r="AX17" s="431">
        <v>6.5</v>
      </c>
      <c r="AY17" s="431">
        <v>4</v>
      </c>
      <c r="AZ17" s="431">
        <v>5</v>
      </c>
      <c r="BA17" s="431">
        <v>6</v>
      </c>
      <c r="BB17" s="431">
        <v>5.5</v>
      </c>
      <c r="BC17" s="21">
        <f t="shared" si="11"/>
        <v>43.3</v>
      </c>
      <c r="BD17" s="20">
        <f t="shared" si="12"/>
        <v>5.4124999999999996</v>
      </c>
      <c r="BE17" s="22"/>
      <c r="BF17" s="431">
        <v>6</v>
      </c>
      <c r="BG17" s="431">
        <v>4.5</v>
      </c>
      <c r="BH17" s="431">
        <v>5</v>
      </c>
      <c r="BI17" s="431">
        <v>4.8</v>
      </c>
      <c r="BJ17" s="431">
        <v>2.5</v>
      </c>
      <c r="BK17" s="20">
        <f t="shared" si="13"/>
        <v>4.66</v>
      </c>
      <c r="BL17" s="19"/>
      <c r="BM17" s="20">
        <f t="shared" si="14"/>
        <v>4.66</v>
      </c>
      <c r="BN17" s="22"/>
      <c r="BO17" s="431">
        <v>5.5</v>
      </c>
      <c r="BP17" s="431">
        <v>5.8</v>
      </c>
      <c r="BQ17" s="431">
        <v>5</v>
      </c>
      <c r="BR17" s="431">
        <v>4</v>
      </c>
      <c r="BS17" s="431">
        <v>4.7</v>
      </c>
      <c r="BT17" s="431">
        <v>4.7</v>
      </c>
      <c r="BU17" s="431">
        <v>6.5</v>
      </c>
      <c r="BV17" s="431">
        <v>5.8</v>
      </c>
      <c r="BW17" s="21">
        <f t="shared" si="15"/>
        <v>42</v>
      </c>
      <c r="BX17" s="20">
        <f t="shared" si="16"/>
        <v>5.25</v>
      </c>
      <c r="BY17" s="40"/>
      <c r="BZ17" s="432">
        <v>7.2</v>
      </c>
      <c r="CA17" s="19"/>
      <c r="CB17" s="20">
        <f t="shared" si="17"/>
        <v>7.2</v>
      </c>
      <c r="CC17" s="22"/>
      <c r="CD17" s="208">
        <f t="shared" si="18"/>
        <v>5.671875</v>
      </c>
      <c r="CE17" s="24"/>
      <c r="CF17" s="23">
        <f t="shared" si="19"/>
        <v>6.04</v>
      </c>
      <c r="CG17" s="38"/>
      <c r="CH17" s="25">
        <f t="shared" si="20"/>
        <v>5.8559374999999996</v>
      </c>
      <c r="CI17" s="442">
        <v>6</v>
      </c>
    </row>
    <row r="18" spans="1:87" x14ac:dyDescent="0.3">
      <c r="A18" s="108">
        <v>39</v>
      </c>
      <c r="B18" s="90" t="s">
        <v>235</v>
      </c>
      <c r="C18" s="90" t="s">
        <v>199</v>
      </c>
      <c r="D18" s="90" t="s">
        <v>211</v>
      </c>
      <c r="E18" s="90" t="s">
        <v>185</v>
      </c>
      <c r="F18" s="429">
        <v>7</v>
      </c>
      <c r="G18" s="429">
        <v>6.5</v>
      </c>
      <c r="H18" s="429">
        <v>6.5</v>
      </c>
      <c r="I18" s="429">
        <v>7</v>
      </c>
      <c r="J18" s="430">
        <f t="shared" si="0"/>
        <v>6.75</v>
      </c>
      <c r="K18" s="429">
        <v>7</v>
      </c>
      <c r="L18" s="429"/>
      <c r="M18" s="430">
        <f t="shared" si="1"/>
        <v>7</v>
      </c>
      <c r="N18" s="429">
        <v>7.2</v>
      </c>
      <c r="O18" s="429"/>
      <c r="P18" s="430">
        <f t="shared" si="2"/>
        <v>7.2</v>
      </c>
      <c r="Q18" s="20">
        <f t="shared" si="3"/>
        <v>6.94</v>
      </c>
      <c r="R18" s="17"/>
      <c r="S18" s="429">
        <v>7</v>
      </c>
      <c r="T18" s="429">
        <v>6.5</v>
      </c>
      <c r="U18" s="429">
        <v>6.5</v>
      </c>
      <c r="V18" s="429">
        <v>7</v>
      </c>
      <c r="W18" s="430">
        <f t="shared" si="4"/>
        <v>6.75</v>
      </c>
      <c r="X18" s="429">
        <v>7</v>
      </c>
      <c r="Y18" s="429"/>
      <c r="Z18" s="430">
        <f t="shared" si="5"/>
        <v>7</v>
      </c>
      <c r="AA18" s="429">
        <v>7.2</v>
      </c>
      <c r="AB18" s="429"/>
      <c r="AC18" s="430">
        <f t="shared" si="6"/>
        <v>7.2</v>
      </c>
      <c r="AD18" s="20">
        <f t="shared" si="7"/>
        <v>6.94</v>
      </c>
      <c r="AE18" s="22"/>
      <c r="AF18" s="431">
        <v>6</v>
      </c>
      <c r="AG18" s="431">
        <v>5</v>
      </c>
      <c r="AH18" s="431">
        <v>5</v>
      </c>
      <c r="AI18" s="431">
        <v>5</v>
      </c>
      <c r="AJ18" s="431">
        <v>5.8</v>
      </c>
      <c r="AK18" s="431">
        <v>5.2</v>
      </c>
      <c r="AL18" s="431">
        <v>6.5</v>
      </c>
      <c r="AM18" s="431">
        <v>5.2</v>
      </c>
      <c r="AN18" s="21">
        <f t="shared" si="8"/>
        <v>43.7</v>
      </c>
      <c r="AO18" s="20">
        <f t="shared" si="9"/>
        <v>5.4625000000000004</v>
      </c>
      <c r="AP18" s="40"/>
      <c r="AQ18" s="432">
        <v>4.5</v>
      </c>
      <c r="AR18" s="19"/>
      <c r="AS18" s="20">
        <f t="shared" si="10"/>
        <v>4.5</v>
      </c>
      <c r="AT18" s="22"/>
      <c r="AU18" s="431">
        <v>5.8</v>
      </c>
      <c r="AV18" s="431">
        <v>5</v>
      </c>
      <c r="AW18" s="431">
        <v>5.5</v>
      </c>
      <c r="AX18" s="431">
        <v>5.5</v>
      </c>
      <c r="AY18" s="431">
        <v>5</v>
      </c>
      <c r="AZ18" s="431">
        <v>5.3</v>
      </c>
      <c r="BA18" s="431">
        <v>7</v>
      </c>
      <c r="BB18" s="431">
        <v>5.8</v>
      </c>
      <c r="BC18" s="21">
        <f t="shared" si="11"/>
        <v>44.9</v>
      </c>
      <c r="BD18" s="20">
        <f t="shared" si="12"/>
        <v>5.6124999999999998</v>
      </c>
      <c r="BE18" s="22"/>
      <c r="BF18" s="431">
        <v>3.5</v>
      </c>
      <c r="BG18" s="431">
        <v>6</v>
      </c>
      <c r="BH18" s="431">
        <v>4</v>
      </c>
      <c r="BI18" s="431">
        <v>5</v>
      </c>
      <c r="BJ18" s="431">
        <v>2</v>
      </c>
      <c r="BK18" s="20">
        <f t="shared" si="13"/>
        <v>4.3</v>
      </c>
      <c r="BL18" s="19"/>
      <c r="BM18" s="20">
        <f t="shared" si="14"/>
        <v>4.3</v>
      </c>
      <c r="BN18" s="22"/>
      <c r="BO18" s="431">
        <v>6.3</v>
      </c>
      <c r="BP18" s="431">
        <v>6.5</v>
      </c>
      <c r="BQ18" s="431">
        <v>6</v>
      </c>
      <c r="BR18" s="431">
        <v>6.3</v>
      </c>
      <c r="BS18" s="431">
        <v>6</v>
      </c>
      <c r="BT18" s="431">
        <v>6</v>
      </c>
      <c r="BU18" s="431">
        <v>6.5</v>
      </c>
      <c r="BV18" s="431">
        <v>5.8</v>
      </c>
      <c r="BW18" s="21">
        <f t="shared" si="15"/>
        <v>49.4</v>
      </c>
      <c r="BX18" s="20">
        <f t="shared" si="16"/>
        <v>6.1749999999999998</v>
      </c>
      <c r="BY18" s="40"/>
      <c r="BZ18" s="432">
        <v>6</v>
      </c>
      <c r="CA18" s="19"/>
      <c r="CB18" s="20">
        <f t="shared" si="17"/>
        <v>6</v>
      </c>
      <c r="CC18" s="22"/>
      <c r="CD18" s="208">
        <f t="shared" si="18"/>
        <v>6.0475000000000003</v>
      </c>
      <c r="CE18" s="24"/>
      <c r="CF18" s="23">
        <f t="shared" si="19"/>
        <v>5.4350000000000005</v>
      </c>
      <c r="CG18" s="38"/>
      <c r="CH18" s="25">
        <f t="shared" si="20"/>
        <v>5.7412500000000009</v>
      </c>
      <c r="CI18" s="442">
        <v>7</v>
      </c>
    </row>
    <row r="19" spans="1:87" x14ac:dyDescent="0.3">
      <c r="A19" s="409"/>
      <c r="B19" s="409"/>
      <c r="C19" s="441"/>
      <c r="D19" s="441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</row>
    <row r="20" spans="1:87" x14ac:dyDescent="0.3">
      <c r="A20" s="248"/>
      <c r="B20" s="248"/>
      <c r="C20" s="250"/>
      <c r="D20" s="250"/>
    </row>
    <row r="21" spans="1:87" x14ac:dyDescent="0.3">
      <c r="A21" s="248"/>
      <c r="B21" s="248"/>
      <c r="C21" s="249"/>
      <c r="D21" s="249"/>
    </row>
    <row r="22" spans="1:87" x14ac:dyDescent="0.3">
      <c r="A22" s="248"/>
      <c r="B22" s="248"/>
      <c r="C22" s="249"/>
      <c r="D22" s="249"/>
    </row>
    <row r="23" spans="1:87" x14ac:dyDescent="0.3">
      <c r="A23" s="248"/>
      <c r="B23" s="248"/>
      <c r="C23" s="249"/>
      <c r="D23" s="249"/>
    </row>
    <row r="24" spans="1:87" x14ac:dyDescent="0.3">
      <c r="A24" s="248"/>
      <c r="B24" s="248"/>
      <c r="C24" s="249"/>
      <c r="D24" s="249"/>
    </row>
    <row r="25" spans="1:87" x14ac:dyDescent="0.3">
      <c r="A25" s="248"/>
      <c r="B25" s="248"/>
      <c r="C25" s="249"/>
      <c r="D25" s="249"/>
    </row>
    <row r="26" spans="1:87" x14ac:dyDescent="0.3">
      <c r="A26" s="248"/>
      <c r="B26" s="248"/>
      <c r="C26" s="249"/>
      <c r="D26" s="249"/>
    </row>
    <row r="27" spans="1:87" x14ac:dyDescent="0.3">
      <c r="A27" s="248"/>
      <c r="B27" s="248"/>
      <c r="C27" s="249"/>
      <c r="D27" s="249"/>
    </row>
    <row r="28" spans="1:87" x14ac:dyDescent="0.3">
      <c r="A28" s="248"/>
      <c r="B28" s="248"/>
      <c r="C28" s="249"/>
      <c r="D28" s="249"/>
    </row>
    <row r="29" spans="1:87" x14ac:dyDescent="0.3">
      <c r="A29" s="248"/>
      <c r="B29" s="248"/>
      <c r="C29" s="249"/>
      <c r="D29" s="249"/>
    </row>
    <row r="30" spans="1:87" x14ac:dyDescent="0.3">
      <c r="A30" s="248"/>
      <c r="B30" s="248"/>
      <c r="C30" s="249"/>
      <c r="D30" s="249"/>
    </row>
    <row r="31" spans="1:87" x14ac:dyDescent="0.3">
      <c r="A31" s="248"/>
      <c r="B31" s="248"/>
      <c r="C31" s="249"/>
      <c r="D31" s="249"/>
    </row>
  </sheetData>
  <sortState xmlns:xlrd2="http://schemas.microsoft.com/office/spreadsheetml/2017/richdata2" ref="A12:CI18">
    <sortCondition descending="1" ref="CH12:CH18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26703126FD942A5C8E9C46159B892" ma:contentTypeVersion="18" ma:contentTypeDescription="Create a new document." ma:contentTypeScope="" ma:versionID="3bbe0c3e59e25c3214b81980ec513470">
  <xsd:schema xmlns:xsd="http://www.w3.org/2001/XMLSchema" xmlns:xs="http://www.w3.org/2001/XMLSchema" xmlns:p="http://schemas.microsoft.com/office/2006/metadata/properties" xmlns:ns2="a35246f9-b183-4046-8701-abc983dcdc64" xmlns:ns3="7354cbb2-4b8e-4396-8099-5ba50a2fa342" targetNamespace="http://schemas.microsoft.com/office/2006/metadata/properties" ma:root="true" ma:fieldsID="75eae9136adae7ae50c99fbb11aad1e9" ns2:_="" ns3:_="">
    <xsd:import namespace="a35246f9-b183-4046-8701-abc983dcdc64"/>
    <xsd:import namespace="7354cbb2-4b8e-4396-8099-5ba50a2fa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246f9-b183-4046-8701-abc983dcd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58ad9e-eb6b-40f0-a24b-aeaf01f146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4cbb2-4b8e-4396-8099-5ba50a2fa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fdee35-2ed3-45c3-ac6d-fd8f202fbd09}" ma:internalName="TaxCatchAll" ma:showField="CatchAllData" ma:web="7354cbb2-4b8e-4396-8099-5ba50a2fa3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246f9-b183-4046-8701-abc983dcdc64">
      <Terms xmlns="http://schemas.microsoft.com/office/infopath/2007/PartnerControls"/>
    </lcf76f155ced4ddcb4097134ff3c332f>
    <TaxCatchAll xmlns="7354cbb2-4b8e-4396-8099-5ba50a2fa342" xsi:nil="true"/>
  </documentManagement>
</p:properties>
</file>

<file path=customXml/itemProps1.xml><?xml version="1.0" encoding="utf-8"?>
<ds:datastoreItem xmlns:ds="http://schemas.openxmlformats.org/officeDocument/2006/customXml" ds:itemID="{88261406-3E22-401B-93DF-019211FB0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246f9-b183-4046-8701-abc983dcdc64"/>
    <ds:schemaRef ds:uri="7354cbb2-4b8e-4396-8099-5ba50a2fa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A6D015-9116-4033-A3DB-D53CDB681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8A6BDD-44E5-40E8-8FBD-79721E5DE5AF}">
  <ds:schemaRefs>
    <ds:schemaRef ds:uri="http://schemas.microsoft.com/office/2006/metadata/properties"/>
    <ds:schemaRef ds:uri="http://schemas.microsoft.com/office/infopath/2007/PartnerControls"/>
    <ds:schemaRef ds:uri="a35246f9-b183-4046-8701-abc983dcdc64"/>
    <ds:schemaRef ds:uri="7354cbb2-4b8e-4396-8099-5ba50a2fa3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46</vt:i4>
      </vt:variant>
    </vt:vector>
  </HeadingPairs>
  <TitlesOfParts>
    <vt:vector size="71" baseType="lpstr">
      <vt:lpstr>Comp Detail</vt:lpstr>
      <vt:lpstr>IND Open</vt:lpstr>
      <vt:lpstr>IND Adv</vt:lpstr>
      <vt:lpstr>IND Int</vt:lpstr>
      <vt:lpstr>IND Nov</vt:lpstr>
      <vt:lpstr>IND PreNov A</vt:lpstr>
      <vt:lpstr>IND PreNov B</vt:lpstr>
      <vt:lpstr>IND Prelim A</vt:lpstr>
      <vt:lpstr>IND Prelim B</vt:lpstr>
      <vt:lpstr>IND Prelim C</vt:lpstr>
      <vt:lpstr>IND Prelim D</vt:lpstr>
      <vt:lpstr>IND Intro Comp</vt:lpstr>
      <vt:lpstr>IND Intro Free</vt:lpstr>
      <vt:lpstr>PDD A</vt:lpstr>
      <vt:lpstr>PDD B</vt:lpstr>
      <vt:lpstr>SQ Prelim</vt:lpstr>
      <vt:lpstr>Barrel Intro Prelim</vt:lpstr>
      <vt:lpstr>Barrel Ind Prelim B</vt:lpstr>
      <vt:lpstr>Barrel Ind PreNovice</vt:lpstr>
      <vt:lpstr>Barrel Ind Novice</vt:lpstr>
      <vt:lpstr>Barrel Ind Int Advanced</vt:lpstr>
      <vt:lpstr>Barrel PDD A</vt:lpstr>
      <vt:lpstr>Barrel PDD B</vt:lpstr>
      <vt:lpstr>Barrel Squad</vt:lpstr>
      <vt:lpstr>Barrel Ind Video</vt:lpstr>
      <vt:lpstr>'Barrel Ind Int Advanced'!Print_Area</vt:lpstr>
      <vt:lpstr>'Barrel Ind Novice'!Print_Area</vt:lpstr>
      <vt:lpstr>'Barrel Ind Prelim B'!Print_Area</vt:lpstr>
      <vt:lpstr>'Barrel Ind PreNovice'!Print_Area</vt:lpstr>
      <vt:lpstr>'Barrel Ind Video'!Print_Area</vt:lpstr>
      <vt:lpstr>'Barrel Intro Prelim'!Print_Area</vt:lpstr>
      <vt:lpstr>'Barrel PDD A'!Print_Area</vt:lpstr>
      <vt:lpstr>'Barrel PDD B'!Print_Area</vt:lpstr>
      <vt:lpstr>'IND Adv'!Print_Area</vt:lpstr>
      <vt:lpstr>'IND Int'!Print_Area</vt:lpstr>
      <vt:lpstr>'IND Intro Comp'!Print_Area</vt:lpstr>
      <vt:lpstr>'IND Intro Free'!Print_Area</vt:lpstr>
      <vt:lpstr>'IND Nov'!Print_Area</vt:lpstr>
      <vt:lpstr>'IND Open'!Print_Area</vt:lpstr>
      <vt:lpstr>'IND Prelim A'!Print_Area</vt:lpstr>
      <vt:lpstr>'IND Prelim B'!Print_Area</vt:lpstr>
      <vt:lpstr>'IND Prelim C'!Print_Area</vt:lpstr>
      <vt:lpstr>'IND Prelim D'!Print_Area</vt:lpstr>
      <vt:lpstr>'IND PreNov A'!Print_Area</vt:lpstr>
      <vt:lpstr>'IND PreNov B'!Print_Area</vt:lpstr>
      <vt:lpstr>'PDD A'!Print_Area</vt:lpstr>
      <vt:lpstr>'PDD B'!Print_Area</vt:lpstr>
      <vt:lpstr>'SQ Prelim'!Print_Area</vt:lpstr>
      <vt:lpstr>'Barrel Ind Int Advanced'!Print_Titles</vt:lpstr>
      <vt:lpstr>'Barrel Ind Novice'!Print_Titles</vt:lpstr>
      <vt:lpstr>'Barrel Ind Prelim B'!Print_Titles</vt:lpstr>
      <vt:lpstr>'Barrel Ind PreNovice'!Print_Titles</vt:lpstr>
      <vt:lpstr>'Barrel Ind Video'!Print_Titles</vt:lpstr>
      <vt:lpstr>'Barrel Intro Prelim'!Print_Titles</vt:lpstr>
      <vt:lpstr>'Barrel PDD A'!Print_Titles</vt:lpstr>
      <vt:lpstr>'Barrel PDD B'!Print_Titles</vt:lpstr>
      <vt:lpstr>'IND Adv'!Print_Titles</vt:lpstr>
      <vt:lpstr>'IND Int'!Print_Titles</vt:lpstr>
      <vt:lpstr>'IND Intro Comp'!Print_Titles</vt:lpstr>
      <vt:lpstr>'IND Intro Free'!Print_Titles</vt:lpstr>
      <vt:lpstr>'IND Nov'!Print_Titles</vt:lpstr>
      <vt:lpstr>'IND Open'!Print_Titles</vt:lpstr>
      <vt:lpstr>'IND Prelim A'!Print_Titles</vt:lpstr>
      <vt:lpstr>'IND Prelim B'!Print_Titles</vt:lpstr>
      <vt:lpstr>'IND Prelim C'!Print_Titles</vt:lpstr>
      <vt:lpstr>'IND Prelim D'!Print_Titles</vt:lpstr>
      <vt:lpstr>'IND PreNov A'!Print_Titles</vt:lpstr>
      <vt:lpstr>'IND PreNov B'!Print_Titles</vt:lpstr>
      <vt:lpstr>'PDD A'!Print_Titles</vt:lpstr>
      <vt:lpstr>'PDD B'!Print_Titles</vt:lpstr>
      <vt:lpstr>'SQ Prelim'!Print_Titles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Enquiries Equestrian Queensland</cp:lastModifiedBy>
  <cp:lastPrinted>2024-09-29T04:30:20Z</cp:lastPrinted>
  <dcterms:created xsi:type="dcterms:W3CDTF">2015-05-03T01:56:20Z</dcterms:created>
  <dcterms:modified xsi:type="dcterms:W3CDTF">2024-11-07T00:49:54Z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0x010100A9526703126FD942A5C8E9C46159B892</vt:lpwstr>
  </property>
  <property fmtid="{D5CDD505-2E9C-101B-9397-08002B2CF9AE}" pid="3" name="MediaServiceImageTags">
    <vt:lpwstr/>
  </property>
</Properties>
</file>