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questrianqld1.sharepoint.com/EQ Common Files/EQ Results/2024/Vaulting/"/>
    </mc:Choice>
  </mc:AlternateContent>
  <xr:revisionPtr revIDLastSave="0" documentId="13_ncr:1_{995AF231-8AAB-4EB3-B20F-852D11C75250}" xr6:coauthVersionLast="47" xr6:coauthVersionMax="47" xr10:uidLastSave="{00000000-0000-0000-0000-000000000000}"/>
  <bookViews>
    <workbookView xWindow="-11655" yWindow="-16320" windowWidth="29040" windowHeight="15720" firstSheet="3" activeTab="6" xr2:uid="{00000000-000D-0000-FFFF-FFFF00000000}"/>
  </bookViews>
  <sheets>
    <sheet name="Comp Detail" sheetId="44" r:id="rId1"/>
    <sheet name="Intro Comp" sheetId="54" r:id="rId2"/>
    <sheet name="Intro Free" sheetId="53" r:id="rId3"/>
    <sheet name="Prelim Ind 13 and above" sheetId="43" r:id="rId4"/>
    <sheet name="Prelim Ind 12 and below" sheetId="52" r:id="rId5"/>
    <sheet name="Pre Novice Ind" sheetId="2" r:id="rId6"/>
    <sheet name="Novice Ind" sheetId="3" r:id="rId7"/>
    <sheet name="Interm Ind" sheetId="4" r:id="rId8"/>
    <sheet name="Advanced" sheetId="6" r:id="rId9"/>
    <sheet name="Walk PDD" sheetId="36" r:id="rId10"/>
    <sheet name="Squad Comp Pre_lim" sheetId="11" r:id="rId11"/>
    <sheet name="Barrel Ind PreNovice and below" sheetId="37" r:id="rId12"/>
    <sheet name="Squad Prelim Freestyle" sheetId="17" r:id="rId13"/>
    <sheet name="Barrel Ind Nov and above" sheetId="40" r:id="rId14"/>
    <sheet name="Barrel PDD Novice and below" sheetId="51" r:id="rId15"/>
    <sheet name="Barrel PDD Interm Adv" sheetId="38" r:id="rId16"/>
    <sheet name="Barrel Squad" sheetId="45" r:id="rId17"/>
    <sheet name="Not used" sheetId="50" r:id="rId18"/>
    <sheet name="Open Ind" sheetId="7" r:id="rId19"/>
    <sheet name="Squad Nov" sheetId="46" r:id="rId20"/>
    <sheet name="Squad Nov Freestyle" sheetId="49" r:id="rId21"/>
    <sheet name="Intro Ind" sheetId="1" r:id="rId22"/>
    <sheet name="Intermed PDD" sheetId="10" r:id="rId23"/>
    <sheet name="Open PDD" sheetId="47" r:id="rId24"/>
    <sheet name="Squad Comp Adv" sheetId="15" r:id="rId25"/>
    <sheet name="Squad Adv Freestyle" sheetId="19" r:id="rId26"/>
  </sheets>
  <definedNames>
    <definedName name="_xlnm.Print_Area" localSheetId="8">Advanced!$BV$6:$CA$11,Advanced!$A$5:$E$11</definedName>
    <definedName name="_xlnm.Print_Area" localSheetId="13">'Barrel Ind Nov and above'!$R$8:$U$14,'Barrel Ind Nov and above'!$A$5:$C$14</definedName>
    <definedName name="_xlnm.Print_Area" localSheetId="11">'Barrel Ind PreNovice and below'!$R$8:$U$23,'Barrel Ind PreNovice and below'!$A$5:$C$23</definedName>
    <definedName name="_xlnm.Print_Area" localSheetId="15">'Barrel PDD Interm Adv'!$R$6:$U$14,'Barrel PDD Interm Adv'!$A$5:$C$13</definedName>
    <definedName name="_xlnm.Print_Area" localSheetId="14">'Barrel PDD Novice and below'!$R$9:$U$18,'Barrel PDD Novice and below'!$A$5:$C$18</definedName>
    <definedName name="_xlnm.Print_Area" localSheetId="7">'Interm Ind'!$BU$4:$CA$11,'Interm Ind'!$A$5:$E$11</definedName>
    <definedName name="_xlnm.Print_Area" localSheetId="22">'Intermed PDD'!$AI:$AJ</definedName>
    <definedName name="_xlnm.Print_Area" localSheetId="1">'Intro Comp'!$AP$5:$AT$12</definedName>
    <definedName name="_xlnm.Print_Area" localSheetId="2">'Intro Free'!$AI$5:$AL$11,'Intro Free'!$A$5:$E$11</definedName>
    <definedName name="_xlnm.Print_Area" localSheetId="21">'Intro Ind'!$BO:$BT</definedName>
    <definedName name="_xlnm.Print_Area" localSheetId="6">'Novice Ind'!$BP$5:$BU$13,'Novice Ind'!$A$5:$E$13</definedName>
    <definedName name="_xlnm.Print_Area" localSheetId="18">'Open Ind'!$CW:$DD</definedName>
    <definedName name="_xlnm.Print_Area" localSheetId="5">'Pre Novice Ind'!$BR$6:$BW$15,'Pre Novice Ind'!$A$6:$E$15</definedName>
    <definedName name="_xlnm.Print_Area" localSheetId="4">'Prelim Ind 12 and below'!$BP$5:$BU$14,'Prelim Ind 12 and below'!$A$5:$E$14</definedName>
    <definedName name="_xlnm.Print_Area" localSheetId="3">'Prelim Ind 13 and above'!$BP$5:$BU$14,'Prelim Ind 13 and above'!$A$5:$E$14</definedName>
    <definedName name="_xlnm.Print_Area" localSheetId="25">'Squad Adv Freestyle'!$AF:$AG</definedName>
    <definedName name="_xlnm.Print_Area" localSheetId="24">'Squad Comp Adv'!$AR:$AS</definedName>
    <definedName name="_xlnm.Print_Area" localSheetId="10">'Squad Comp Pre_lim'!$A$5:$E$16,'Squad Comp Pre_lim'!$AO$6:$AP$16</definedName>
    <definedName name="_xlnm.Print_Area" localSheetId="19">'Squad Nov'!$A$1:$BS$17</definedName>
    <definedName name="_xlnm.Print_Area" localSheetId="12">'Squad Prelim Freestyle'!$AF$5:$AG$16,'Squad Prelim Freestyle'!$A$5:$E$16</definedName>
    <definedName name="_xlnm.Print_Area" localSheetId="9">'Walk PDD'!$AH$5:$AI$17,'Walk PDD'!$A$5:$E$17</definedName>
    <definedName name="_xlnm.Print_Titles" localSheetId="8">Advanced!$A:$E,Advanced!$1:$6</definedName>
    <definedName name="_xlnm.Print_Titles" localSheetId="13">'Barrel Ind Nov and above'!$A:$C,'Barrel Ind Nov and above'!$1:$6</definedName>
    <definedName name="_xlnm.Print_Titles" localSheetId="11">'Barrel Ind PreNovice and below'!$A:$C,'Barrel Ind PreNovice and below'!$1:$6</definedName>
    <definedName name="_xlnm.Print_Titles" localSheetId="15">'Barrel PDD Interm Adv'!$A:$C,'Barrel PDD Interm Adv'!$1:$6</definedName>
    <definedName name="_xlnm.Print_Titles" localSheetId="14">'Barrel PDD Novice and below'!$A:$C,'Barrel PDD Novice and below'!$1:$6</definedName>
    <definedName name="_xlnm.Print_Titles" localSheetId="7">'Interm Ind'!$A:$E,'Interm Ind'!$1:$3</definedName>
    <definedName name="_xlnm.Print_Titles" localSheetId="22">'Intermed PDD'!$A:$E,'Intermed PDD'!$1:$3</definedName>
    <definedName name="_xlnm.Print_Titles" localSheetId="1">'Intro Comp'!$A:$E,'Intro Comp'!$1:$6</definedName>
    <definedName name="_xlnm.Print_Titles" localSheetId="2">'Intro Free'!$A:$E,'Intro Free'!$1:$6</definedName>
    <definedName name="_xlnm.Print_Titles" localSheetId="21">'Intro Ind'!$A:$E,'Intro Ind'!$1:$3</definedName>
    <definedName name="_xlnm.Print_Titles" localSheetId="6">'Novice Ind'!$A:$E,'Novice Ind'!$1:$3</definedName>
    <definedName name="_xlnm.Print_Titles" localSheetId="18">'Open Ind'!$A:$E,'Open Ind'!$1:$3</definedName>
    <definedName name="_xlnm.Print_Titles" localSheetId="5">'Pre Novice Ind'!$A:$E,'Pre Novice Ind'!$1:$3</definedName>
    <definedName name="_xlnm.Print_Titles" localSheetId="4">'Prelim Ind 12 and below'!$A:$E,'Prelim Ind 12 and below'!$1:$6</definedName>
    <definedName name="_xlnm.Print_Titles" localSheetId="3">'Prelim Ind 13 and above'!$A:$E,'Prelim Ind 13 and above'!$1:$6</definedName>
    <definedName name="_xlnm.Print_Titles" localSheetId="25">'Squad Adv Freestyle'!$A:$E,'Squad Adv Freestyle'!$1:$5</definedName>
    <definedName name="_xlnm.Print_Titles" localSheetId="24">'Squad Comp Adv'!$A:$E,'Squad Comp Adv'!$1:$6</definedName>
    <definedName name="_xlnm.Print_Titles" localSheetId="10">'Squad Comp Pre_lim'!$A:$E,'Squad Comp Pre_lim'!$1:$3</definedName>
    <definedName name="_xlnm.Print_Titles" localSheetId="12">'Squad Prelim Freestyle'!$A:$E,'Squad Prelim Freestyle'!$1:$5</definedName>
    <definedName name="_xlnm.Print_Titles" localSheetId="9">'Walk PDD'!$A:$E,'Walk PDD'!$1:$6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21" i="37" l="1"/>
  <c r="AL12" i="54"/>
  <c r="AM12" i="54" s="1"/>
  <c r="AA12" i="54"/>
  <c r="AB12" i="54" s="1"/>
  <c r="P12" i="54"/>
  <c r="M12" i="54"/>
  <c r="J12" i="54"/>
  <c r="Q12" i="54" s="1"/>
  <c r="AL11" i="54"/>
  <c r="AM11" i="54" s="1"/>
  <c r="AA11" i="54"/>
  <c r="AB11" i="54" s="1"/>
  <c r="P11" i="54"/>
  <c r="M11" i="54"/>
  <c r="J11" i="54"/>
  <c r="AD10" i="53"/>
  <c r="AF10" i="53" s="1"/>
  <c r="Y10" i="53"/>
  <c r="AA10" i="53" s="1"/>
  <c r="Q10" i="53"/>
  <c r="N10" i="53"/>
  <c r="K10" i="53"/>
  <c r="R10" i="53" s="1"/>
  <c r="AI10" i="53" s="1"/>
  <c r="AK10" i="53" s="1"/>
  <c r="AL10" i="54"/>
  <c r="AM10" i="54" s="1"/>
  <c r="AA10" i="54"/>
  <c r="AB10" i="54" s="1"/>
  <c r="P10" i="54"/>
  <c r="M10" i="54"/>
  <c r="J10" i="54"/>
  <c r="AD6" i="54"/>
  <c r="S6" i="54"/>
  <c r="G4" i="54"/>
  <c r="A3" i="54"/>
  <c r="AT2" i="54"/>
  <c r="AT1" i="54"/>
  <c r="A1" i="54"/>
  <c r="AD11" i="53"/>
  <c r="AF11" i="53" s="1"/>
  <c r="Y11" i="53"/>
  <c r="AA11" i="53" s="1"/>
  <c r="Q11" i="53"/>
  <c r="N11" i="53"/>
  <c r="K11" i="53"/>
  <c r="AC6" i="53"/>
  <c r="H4" i="53"/>
  <c r="A3" i="53"/>
  <c r="AL2" i="53"/>
  <c r="AL1" i="53"/>
  <c r="A1" i="53"/>
  <c r="AD13" i="36"/>
  <c r="AF13" i="36" s="1"/>
  <c r="Y13" i="36"/>
  <c r="AA13" i="36" s="1"/>
  <c r="Q13" i="36"/>
  <c r="N13" i="36"/>
  <c r="K13" i="36"/>
  <c r="AD15" i="36"/>
  <c r="AF15" i="36" s="1"/>
  <c r="Y15" i="36"/>
  <c r="AA15" i="36" s="1"/>
  <c r="Q15" i="36"/>
  <c r="N15" i="36"/>
  <c r="K15" i="36"/>
  <c r="AD11" i="36"/>
  <c r="AF11" i="36" s="1"/>
  <c r="Y11" i="36"/>
  <c r="AA11" i="36" s="1"/>
  <c r="Q11" i="36"/>
  <c r="N11" i="36"/>
  <c r="K11" i="36"/>
  <c r="Y17" i="36"/>
  <c r="Q11" i="54" l="1"/>
  <c r="AP11" i="54" s="1"/>
  <c r="AS11" i="54" s="1"/>
  <c r="AP12" i="54"/>
  <c r="AS12" i="54" s="1"/>
  <c r="Q10" i="54"/>
  <c r="AP10" i="54" s="1"/>
  <c r="AS10" i="54" s="1"/>
  <c r="R11" i="53"/>
  <c r="AI11" i="53" s="1"/>
  <c r="AK11" i="53" s="1"/>
  <c r="R15" i="36"/>
  <c r="AH15" i="36" s="1"/>
  <c r="R11" i="36"/>
  <c r="AH11" i="36" s="1"/>
  <c r="R13" i="36"/>
  <c r="AH13" i="36" s="1"/>
  <c r="BL11" i="52"/>
  <c r="BN11" i="52" s="1"/>
  <c r="BH11" i="52"/>
  <c r="BI11" i="52" s="1"/>
  <c r="AV11" i="52"/>
  <c r="AX11" i="52" s="1"/>
  <c r="AN11" i="52"/>
  <c r="AK11" i="52"/>
  <c r="AH11" i="52"/>
  <c r="AA11" i="52"/>
  <c r="AB11" i="52" s="1"/>
  <c r="P11" i="52"/>
  <c r="M11" i="52"/>
  <c r="J11" i="52"/>
  <c r="BL12" i="52"/>
  <c r="BN12" i="52" s="1"/>
  <c r="BH12" i="52"/>
  <c r="BI12" i="52" s="1"/>
  <c r="AV12" i="52"/>
  <c r="AX12" i="52" s="1"/>
  <c r="AN12" i="52"/>
  <c r="AK12" i="52"/>
  <c r="AH12" i="52"/>
  <c r="AA12" i="52"/>
  <c r="AB12" i="52" s="1"/>
  <c r="P12" i="52"/>
  <c r="M12" i="52"/>
  <c r="J12" i="52"/>
  <c r="BL13" i="52"/>
  <c r="BN13" i="52" s="1"/>
  <c r="BH13" i="52"/>
  <c r="BI13" i="52" s="1"/>
  <c r="AV13" i="52"/>
  <c r="AX13" i="52" s="1"/>
  <c r="AN13" i="52"/>
  <c r="AK13" i="52"/>
  <c r="AH13" i="52"/>
  <c r="AA13" i="52"/>
  <c r="AB13" i="52" s="1"/>
  <c r="P13" i="52"/>
  <c r="M13" i="52"/>
  <c r="J13" i="52"/>
  <c r="BL14" i="52"/>
  <c r="BN14" i="52" s="1"/>
  <c r="BH14" i="52"/>
  <c r="BI14" i="52" s="1"/>
  <c r="AV14" i="52"/>
  <c r="AX14" i="52" s="1"/>
  <c r="AN14" i="52"/>
  <c r="AK14" i="52"/>
  <c r="AH14" i="52"/>
  <c r="AA14" i="52"/>
  <c r="AB14" i="52" s="1"/>
  <c r="P14" i="52"/>
  <c r="M14" i="52"/>
  <c r="J14" i="52"/>
  <c r="BL10" i="52"/>
  <c r="BN10" i="52" s="1"/>
  <c r="BH10" i="52"/>
  <c r="BI10" i="52" s="1"/>
  <c r="AV10" i="52"/>
  <c r="AX10" i="52" s="1"/>
  <c r="AN10" i="52"/>
  <c r="AK10" i="52"/>
  <c r="AH10" i="52"/>
  <c r="AA10" i="52"/>
  <c r="AB10" i="52" s="1"/>
  <c r="P10" i="52"/>
  <c r="M10" i="52"/>
  <c r="J10" i="52"/>
  <c r="BK6" i="52"/>
  <c r="AZ6" i="52"/>
  <c r="S6" i="52"/>
  <c r="AE4" i="52"/>
  <c r="G4" i="52"/>
  <c r="A3" i="52"/>
  <c r="BU2" i="52"/>
  <c r="BU1" i="52"/>
  <c r="A1" i="52"/>
  <c r="BN10" i="6"/>
  <c r="BN11" i="6"/>
  <c r="Y16" i="17"/>
  <c r="BL10" i="4"/>
  <c r="BC11" i="6"/>
  <c r="BC10" i="6"/>
  <c r="P15" i="37"/>
  <c r="S15" i="37" s="1"/>
  <c r="J15" i="37"/>
  <c r="L15" i="37" s="1"/>
  <c r="P16" i="37"/>
  <c r="S16" i="37" s="1"/>
  <c r="J16" i="37"/>
  <c r="L16" i="37" s="1"/>
  <c r="P20" i="37"/>
  <c r="S20" i="37" s="1"/>
  <c r="J20" i="37"/>
  <c r="L20" i="37" s="1"/>
  <c r="R20" i="37" s="1"/>
  <c r="P23" i="37"/>
  <c r="J23" i="37"/>
  <c r="L23" i="37" s="1"/>
  <c r="R23" i="37" s="1"/>
  <c r="P14" i="37"/>
  <c r="J14" i="37"/>
  <c r="L14" i="37" s="1"/>
  <c r="R14" i="37" s="1"/>
  <c r="P19" i="37"/>
  <c r="J19" i="37"/>
  <c r="L19" i="37" s="1"/>
  <c r="R19" i="37" s="1"/>
  <c r="P18" i="37"/>
  <c r="J18" i="37"/>
  <c r="L18" i="37" s="1"/>
  <c r="R18" i="37" s="1"/>
  <c r="P21" i="37"/>
  <c r="L21" i="37"/>
  <c r="R21" i="37" s="1"/>
  <c r="P12" i="37"/>
  <c r="S12" i="37" s="1"/>
  <c r="J12" i="37"/>
  <c r="L12" i="37" s="1"/>
  <c r="P22" i="37"/>
  <c r="S22" i="37" s="1"/>
  <c r="J22" i="37"/>
  <c r="L22" i="37" s="1"/>
  <c r="P17" i="37"/>
  <c r="J17" i="37"/>
  <c r="L17" i="37" s="1"/>
  <c r="R17" i="37" s="1"/>
  <c r="P13" i="37"/>
  <c r="J13" i="37"/>
  <c r="L13" i="37" s="1"/>
  <c r="R13" i="37" s="1"/>
  <c r="Q16" i="45"/>
  <c r="T16" i="45" s="1"/>
  <c r="K16" i="45"/>
  <c r="M16" i="45" s="1"/>
  <c r="P11" i="38"/>
  <c r="S11" i="38" s="1"/>
  <c r="J11" i="38"/>
  <c r="R11" i="38" s="1"/>
  <c r="P13" i="38"/>
  <c r="S13" i="38" s="1"/>
  <c r="J13" i="38"/>
  <c r="R13" i="38" s="1"/>
  <c r="P16" i="51"/>
  <c r="S16" i="51" s="1"/>
  <c r="J16" i="51"/>
  <c r="R16" i="51" s="1"/>
  <c r="P12" i="51"/>
  <c r="S12" i="51" s="1"/>
  <c r="J12" i="51"/>
  <c r="L12" i="51" s="1"/>
  <c r="P14" i="51"/>
  <c r="S14" i="51" s="1"/>
  <c r="J14" i="51"/>
  <c r="R14" i="51" s="1"/>
  <c r="P18" i="51"/>
  <c r="S18" i="51" s="1"/>
  <c r="J18" i="51"/>
  <c r="L18" i="51" s="1"/>
  <c r="P11" i="40"/>
  <c r="J11" i="40"/>
  <c r="L11" i="40" s="1"/>
  <c r="R11" i="40" s="1"/>
  <c r="P14" i="40"/>
  <c r="J14" i="40"/>
  <c r="L14" i="40" s="1"/>
  <c r="R14" i="40" s="1"/>
  <c r="P13" i="40"/>
  <c r="S13" i="40" s="1"/>
  <c r="J13" i="40"/>
  <c r="L13" i="40" s="1"/>
  <c r="R13" i="40" s="1"/>
  <c r="J12" i="40"/>
  <c r="L12" i="40" s="1"/>
  <c r="T18" i="37" l="1"/>
  <c r="AO12" i="52"/>
  <c r="BR12" i="52" s="1"/>
  <c r="Q14" i="52"/>
  <c r="BP14" i="52" s="1"/>
  <c r="Q11" i="52"/>
  <c r="BP11" i="52" s="1"/>
  <c r="AO13" i="52"/>
  <c r="BR13" i="52" s="1"/>
  <c r="AO14" i="52"/>
  <c r="BR14" i="52" s="1"/>
  <c r="Q12" i="52"/>
  <c r="BP12" i="52" s="1"/>
  <c r="AO11" i="52"/>
  <c r="BR11" i="52" s="1"/>
  <c r="Q13" i="52"/>
  <c r="BP13" i="52" s="1"/>
  <c r="AO10" i="52"/>
  <c r="BR10" i="52" s="1"/>
  <c r="Q10" i="52"/>
  <c r="BP10" i="52" s="1"/>
  <c r="T23" i="37"/>
  <c r="R15" i="37"/>
  <c r="T15" i="37"/>
  <c r="T14" i="37"/>
  <c r="T17" i="37"/>
  <c r="R22" i="37"/>
  <c r="T22" i="37"/>
  <c r="T19" i="37"/>
  <c r="R12" i="37"/>
  <c r="T12" i="37"/>
  <c r="T21" i="37"/>
  <c r="T16" i="37"/>
  <c r="R16" i="37"/>
  <c r="S21" i="37"/>
  <c r="S14" i="37"/>
  <c r="S17" i="37"/>
  <c r="S19" i="37"/>
  <c r="T20" i="37"/>
  <c r="S18" i="37"/>
  <c r="S23" i="37"/>
  <c r="T13" i="37"/>
  <c r="S13" i="37"/>
  <c r="S16" i="45"/>
  <c r="U16" i="45" s="1"/>
  <c r="T13" i="38"/>
  <c r="T14" i="51"/>
  <c r="T16" i="51"/>
  <c r="R18" i="51"/>
  <c r="T18" i="51" s="1"/>
  <c r="R12" i="51"/>
  <c r="T12" i="51" s="1"/>
  <c r="R12" i="40"/>
  <c r="T11" i="38"/>
  <c r="L11" i="38"/>
  <c r="L13" i="38"/>
  <c r="L16" i="51"/>
  <c r="L14" i="51"/>
  <c r="T14" i="40"/>
  <c r="T11" i="40"/>
  <c r="T13" i="40"/>
  <c r="S14" i="40"/>
  <c r="S11" i="40"/>
  <c r="BT11" i="52" l="1"/>
  <c r="BT12" i="52"/>
  <c r="BT13" i="52"/>
  <c r="BT14" i="52"/>
  <c r="BT10" i="52"/>
  <c r="BN12" i="2"/>
  <c r="BP12" i="2" s="1"/>
  <c r="BI12" i="2"/>
  <c r="BK12" i="2" s="1"/>
  <c r="BA12" i="2"/>
  <c r="AX12" i="2"/>
  <c r="AU12" i="2"/>
  <c r="AN12" i="2"/>
  <c r="AO12" i="2" s="1"/>
  <c r="AC12" i="2"/>
  <c r="AD12" i="2" s="1"/>
  <c r="R12" i="2"/>
  <c r="O12" i="2"/>
  <c r="L12" i="2"/>
  <c r="S12" i="2" s="1"/>
  <c r="BN13" i="2"/>
  <c r="BP13" i="2" s="1"/>
  <c r="BI13" i="2"/>
  <c r="BK13" i="2" s="1"/>
  <c r="BA13" i="2"/>
  <c r="AX13" i="2"/>
  <c r="AU13" i="2"/>
  <c r="AN13" i="2"/>
  <c r="AO13" i="2" s="1"/>
  <c r="AC13" i="2"/>
  <c r="AD13" i="2" s="1"/>
  <c r="R13" i="2"/>
  <c r="O13" i="2"/>
  <c r="L13" i="2"/>
  <c r="BN11" i="2"/>
  <c r="BP11" i="2" s="1"/>
  <c r="BI11" i="2"/>
  <c r="BK11" i="2" s="1"/>
  <c r="BA11" i="2"/>
  <c r="AX11" i="2"/>
  <c r="AU11" i="2"/>
  <c r="AN11" i="2"/>
  <c r="AO11" i="2" s="1"/>
  <c r="AC11" i="2"/>
  <c r="AD11" i="2" s="1"/>
  <c r="R11" i="2"/>
  <c r="O11" i="2"/>
  <c r="L11" i="2"/>
  <c r="BN14" i="2"/>
  <c r="BP14" i="2" s="1"/>
  <c r="BI14" i="2"/>
  <c r="BK14" i="2" s="1"/>
  <c r="BA14" i="2"/>
  <c r="AX14" i="2"/>
  <c r="AU14" i="2"/>
  <c r="AN14" i="2"/>
  <c r="AO14" i="2" s="1"/>
  <c r="AC14" i="2"/>
  <c r="AD14" i="2" s="1"/>
  <c r="R14" i="2"/>
  <c r="O14" i="2"/>
  <c r="L14" i="2"/>
  <c r="BI15" i="2"/>
  <c r="BQ11" i="4"/>
  <c r="BS11" i="4" s="1"/>
  <c r="BL11" i="4"/>
  <c r="BN11" i="4" s="1"/>
  <c r="BD11" i="4"/>
  <c r="BA11" i="4"/>
  <c r="AU11" i="4"/>
  <c r="AL11" i="4"/>
  <c r="AM11" i="4" s="1"/>
  <c r="AB11" i="4"/>
  <c r="AC11" i="4" s="1"/>
  <c r="R11" i="4"/>
  <c r="O11" i="4"/>
  <c r="L11" i="4"/>
  <c r="BN10" i="4"/>
  <c r="BL12" i="3"/>
  <c r="BN12" i="3" s="1"/>
  <c r="BG12" i="3"/>
  <c r="BI12" i="3" s="1"/>
  <c r="AY12" i="3"/>
  <c r="AV12" i="3"/>
  <c r="AS12" i="3"/>
  <c r="AL12" i="3"/>
  <c r="AM12" i="3" s="1"/>
  <c r="AB12" i="3"/>
  <c r="AC12" i="3" s="1"/>
  <c r="R12" i="3"/>
  <c r="O12" i="3"/>
  <c r="L12" i="3"/>
  <c r="BL13" i="3"/>
  <c r="BN13" i="3" s="1"/>
  <c r="BG13" i="3"/>
  <c r="BI13" i="3" s="1"/>
  <c r="AY13" i="3"/>
  <c r="AV13" i="3"/>
  <c r="AS13" i="3"/>
  <c r="AZ13" i="3" s="1"/>
  <c r="AL13" i="3"/>
  <c r="AM13" i="3" s="1"/>
  <c r="AB13" i="3"/>
  <c r="AC13" i="3" s="1"/>
  <c r="R13" i="3"/>
  <c r="O13" i="3"/>
  <c r="L13" i="3"/>
  <c r="BL10" i="3"/>
  <c r="BN10" i="3" s="1"/>
  <c r="BG10" i="3"/>
  <c r="BI10" i="3" s="1"/>
  <c r="AY10" i="3"/>
  <c r="AV10" i="3"/>
  <c r="AS10" i="3"/>
  <c r="AL10" i="3"/>
  <c r="AM10" i="3" s="1"/>
  <c r="AB10" i="3"/>
  <c r="AC10" i="3" s="1"/>
  <c r="R10" i="3"/>
  <c r="O10" i="3"/>
  <c r="L10" i="3"/>
  <c r="BG11" i="3"/>
  <c r="BI11" i="3" s="1"/>
  <c r="BL11" i="43"/>
  <c r="BN11" i="43" s="1"/>
  <c r="BH11" i="43"/>
  <c r="BI11" i="43" s="1"/>
  <c r="AV11" i="43"/>
  <c r="AX11" i="43" s="1"/>
  <c r="AN11" i="43"/>
  <c r="AK11" i="43"/>
  <c r="AH11" i="43"/>
  <c r="AA11" i="43"/>
  <c r="AB11" i="43" s="1"/>
  <c r="P11" i="43"/>
  <c r="M11" i="43"/>
  <c r="J11" i="43"/>
  <c r="BL10" i="43"/>
  <c r="BN10" i="43" s="1"/>
  <c r="BH10" i="43"/>
  <c r="BI10" i="43" s="1"/>
  <c r="AV10" i="43"/>
  <c r="AX10" i="43" s="1"/>
  <c r="AN10" i="43"/>
  <c r="AK10" i="43"/>
  <c r="AH10" i="43"/>
  <c r="AA10" i="43"/>
  <c r="AB10" i="43" s="1"/>
  <c r="P10" i="43"/>
  <c r="M10" i="43"/>
  <c r="J10" i="43"/>
  <c r="BL12" i="43"/>
  <c r="BN12" i="43" s="1"/>
  <c r="BH12" i="43"/>
  <c r="BI12" i="43" s="1"/>
  <c r="AV12" i="43"/>
  <c r="AX12" i="43" s="1"/>
  <c r="AN12" i="43"/>
  <c r="AK12" i="43"/>
  <c r="AH12" i="43"/>
  <c r="AA12" i="43"/>
  <c r="AB12" i="43" s="1"/>
  <c r="P12" i="43"/>
  <c r="M12" i="43"/>
  <c r="J12" i="43"/>
  <c r="BL14" i="43"/>
  <c r="BN14" i="43" s="1"/>
  <c r="BH14" i="43"/>
  <c r="BI14" i="43" s="1"/>
  <c r="AV14" i="43"/>
  <c r="AX14" i="43" s="1"/>
  <c r="AN14" i="43"/>
  <c r="AK14" i="43"/>
  <c r="AH14" i="43"/>
  <c r="AA14" i="43"/>
  <c r="AB14" i="43" s="1"/>
  <c r="P14" i="43"/>
  <c r="M14" i="43"/>
  <c r="J14" i="43"/>
  <c r="AV13" i="43"/>
  <c r="AX13" i="43" s="1"/>
  <c r="BT11" i="6"/>
  <c r="BP11" i="6"/>
  <c r="BF11" i="6"/>
  <c r="AW11" i="6"/>
  <c r="AN11" i="6"/>
  <c r="AO11" i="6" s="1"/>
  <c r="AC11" i="6"/>
  <c r="AD11" i="6" s="1"/>
  <c r="R11" i="6"/>
  <c r="O11" i="6"/>
  <c r="L11" i="6"/>
  <c r="AY16" i="46"/>
  <c r="AV16" i="46"/>
  <c r="BB16" i="46"/>
  <c r="AS5" i="46"/>
  <c r="BA15" i="2"/>
  <c r="A3" i="51"/>
  <c r="A1" i="51"/>
  <c r="BL16" i="46"/>
  <c r="BN16" i="46" s="1"/>
  <c r="BI16" i="46"/>
  <c r="BL6" i="46"/>
  <c r="BF6" i="46"/>
  <c r="BQ10" i="4"/>
  <c r="BS10" i="4" s="1"/>
  <c r="BD10" i="4"/>
  <c r="BA10" i="4"/>
  <c r="AU10" i="4"/>
  <c r="AL10" i="4"/>
  <c r="AM10" i="4" s="1"/>
  <c r="AB10" i="4"/>
  <c r="AC10" i="4" s="1"/>
  <c r="R10" i="4"/>
  <c r="O10" i="4"/>
  <c r="L10" i="4"/>
  <c r="BN15" i="2"/>
  <c r="BP15" i="2" s="1"/>
  <c r="BK15" i="2"/>
  <c r="AX15" i="2"/>
  <c r="AU15" i="2"/>
  <c r="AN15" i="2"/>
  <c r="AO15" i="2" s="1"/>
  <c r="AC15" i="2"/>
  <c r="AD15" i="2" s="1"/>
  <c r="R15" i="2"/>
  <c r="O15" i="2"/>
  <c r="L15" i="2"/>
  <c r="BL13" i="43"/>
  <c r="BN13" i="43" s="1"/>
  <c r="BH13" i="43"/>
  <c r="BI13" i="43" s="1"/>
  <c r="AN13" i="43"/>
  <c r="AK13" i="43"/>
  <c r="AH13" i="43"/>
  <c r="AA13" i="43"/>
  <c r="AB13" i="43" s="1"/>
  <c r="P13" i="43"/>
  <c r="M13" i="43"/>
  <c r="J13" i="43"/>
  <c r="K16" i="17"/>
  <c r="J16" i="11"/>
  <c r="K17" i="36"/>
  <c r="AS11" i="3"/>
  <c r="AH10" i="1"/>
  <c r="J10" i="1"/>
  <c r="AE5" i="11"/>
  <c r="T5" i="11"/>
  <c r="G5" i="11"/>
  <c r="AG16" i="49"/>
  <c r="AC6" i="49"/>
  <c r="W6" i="49"/>
  <c r="AC16" i="49"/>
  <c r="AE16" i="49" s="1"/>
  <c r="Z16" i="49"/>
  <c r="S16" i="49"/>
  <c r="P16" i="49"/>
  <c r="M16" i="49"/>
  <c r="H6" i="49"/>
  <c r="A3" i="49"/>
  <c r="AH2" i="49"/>
  <c r="AH1" i="49"/>
  <c r="A1" i="49"/>
  <c r="AE6" i="10"/>
  <c r="W6" i="10"/>
  <c r="W6" i="47"/>
  <c r="AE6" i="47"/>
  <c r="AH11" i="47"/>
  <c r="AF11" i="47"/>
  <c r="Z11" i="47"/>
  <c r="AB11" i="47" s="1"/>
  <c r="S11" i="47"/>
  <c r="P11" i="47"/>
  <c r="T11" i="47" s="1"/>
  <c r="M11" i="47"/>
  <c r="H6" i="47"/>
  <c r="A3" i="47"/>
  <c r="AH2" i="47"/>
  <c r="AH1" i="47"/>
  <c r="A1" i="47"/>
  <c r="Z16" i="19"/>
  <c r="Z11" i="10"/>
  <c r="BP10" i="6"/>
  <c r="AU10" i="1"/>
  <c r="AM15" i="46"/>
  <c r="AM14" i="46"/>
  <c r="AM13" i="46"/>
  <c r="AM12" i="46"/>
  <c r="AM11" i="46"/>
  <c r="AM10" i="46"/>
  <c r="AF6" i="46"/>
  <c r="AC10" i="46"/>
  <c r="AC11" i="46"/>
  <c r="AC15" i="46"/>
  <c r="AC14" i="46"/>
  <c r="AC13" i="46"/>
  <c r="AC12" i="46"/>
  <c r="V6" i="46"/>
  <c r="S16" i="46"/>
  <c r="P16" i="46"/>
  <c r="M16" i="46"/>
  <c r="H6" i="46"/>
  <c r="A3" i="46"/>
  <c r="BS2" i="46"/>
  <c r="BS1" i="46"/>
  <c r="A1" i="46"/>
  <c r="U6" i="36"/>
  <c r="A3" i="45"/>
  <c r="A1" i="45"/>
  <c r="A3" i="38"/>
  <c r="A1" i="38"/>
  <c r="A3" i="40"/>
  <c r="A1" i="40"/>
  <c r="A3" i="37"/>
  <c r="A1" i="37"/>
  <c r="A3" i="19"/>
  <c r="A1" i="19"/>
  <c r="A3" i="17"/>
  <c r="A1" i="17"/>
  <c r="A3" i="15"/>
  <c r="A1" i="15"/>
  <c r="A3" i="11"/>
  <c r="A1" i="11"/>
  <c r="A3" i="10"/>
  <c r="AI2" i="10"/>
  <c r="AI1" i="10"/>
  <c r="A1" i="10"/>
  <c r="AA17" i="36"/>
  <c r="A3" i="36"/>
  <c r="A1" i="36"/>
  <c r="A3" i="7"/>
  <c r="A1" i="7"/>
  <c r="A3" i="6"/>
  <c r="A1" i="6"/>
  <c r="A3" i="4"/>
  <c r="A1" i="4"/>
  <c r="BB6" i="3"/>
  <c r="AE6" i="3"/>
  <c r="U6" i="3"/>
  <c r="A3" i="3"/>
  <c r="A1" i="3"/>
  <c r="BN6" i="2"/>
  <c r="BE6" i="2"/>
  <c r="AR5" i="2"/>
  <c r="V6" i="2"/>
  <c r="BK6" i="43"/>
  <c r="AZ6" i="43"/>
  <c r="S6" i="43"/>
  <c r="AE4" i="43"/>
  <c r="G4" i="43"/>
  <c r="A3" i="43"/>
  <c r="BU2" i="43"/>
  <c r="BU1" i="43"/>
  <c r="A1" i="43"/>
  <c r="A1" i="2"/>
  <c r="A3" i="2"/>
  <c r="A3" i="1"/>
  <c r="A1" i="1"/>
  <c r="L10" i="6"/>
  <c r="O10" i="6"/>
  <c r="AC10" i="6"/>
  <c r="AD10" i="6" s="1"/>
  <c r="AN10" i="6"/>
  <c r="AO10" i="6" s="1"/>
  <c r="AW10" i="6"/>
  <c r="BF10" i="6"/>
  <c r="BT10" i="6"/>
  <c r="AK10" i="1"/>
  <c r="AN10" i="1"/>
  <c r="AW10" i="1"/>
  <c r="BK10" i="1"/>
  <c r="BM10" i="1" s="1"/>
  <c r="M10" i="1"/>
  <c r="P10" i="1"/>
  <c r="AA10" i="1"/>
  <c r="AB10" i="1" s="1"/>
  <c r="BG10" i="1"/>
  <c r="BH10" i="1" s="1"/>
  <c r="AE4" i="1"/>
  <c r="G4" i="1"/>
  <c r="N16" i="17"/>
  <c r="Q16" i="17"/>
  <c r="AB16" i="17"/>
  <c r="AD16" i="17" s="1"/>
  <c r="H5" i="17"/>
  <c r="N17" i="36"/>
  <c r="Q17" i="36"/>
  <c r="AD17" i="36"/>
  <c r="AF17" i="36" s="1"/>
  <c r="H5" i="36"/>
  <c r="M16" i="11"/>
  <c r="P16" i="11"/>
  <c r="AL10" i="11"/>
  <c r="AL11" i="11"/>
  <c r="AL12" i="11"/>
  <c r="AL13" i="11"/>
  <c r="AL14" i="11"/>
  <c r="AL15" i="11"/>
  <c r="AA10" i="11"/>
  <c r="AA11" i="11"/>
  <c r="AA12" i="11"/>
  <c r="AA13" i="11"/>
  <c r="AA14" i="11"/>
  <c r="AA15" i="11"/>
  <c r="G5" i="2"/>
  <c r="AV11" i="3"/>
  <c r="AY11" i="3"/>
  <c r="BL11" i="3"/>
  <c r="BN11" i="3" s="1"/>
  <c r="AP5" i="3"/>
  <c r="L11" i="3"/>
  <c r="O11" i="3"/>
  <c r="R11" i="3"/>
  <c r="AB11" i="3"/>
  <c r="AC11" i="3" s="1"/>
  <c r="AL11" i="3"/>
  <c r="AM11" i="3" s="1"/>
  <c r="M11" i="10"/>
  <c r="T11" i="10" s="1"/>
  <c r="P11" i="10"/>
  <c r="S11" i="10"/>
  <c r="AE11" i="10"/>
  <c r="AG11" i="10" s="1"/>
  <c r="AB11" i="10"/>
  <c r="H6" i="10"/>
  <c r="M16" i="19"/>
  <c r="P16" i="19"/>
  <c r="S16" i="19"/>
  <c r="AD16" i="19"/>
  <c r="H6" i="19"/>
  <c r="M16" i="15"/>
  <c r="P16" i="15"/>
  <c r="S16" i="15"/>
  <c r="T16" i="15"/>
  <c r="AD10" i="15"/>
  <c r="AD11" i="15"/>
  <c r="AD16" i="15" s="1"/>
  <c r="AE16" i="15" s="1"/>
  <c r="AD12" i="15"/>
  <c r="AD13" i="15"/>
  <c r="AD14" i="15"/>
  <c r="AD15" i="15"/>
  <c r="AO10" i="15"/>
  <c r="AO11" i="15"/>
  <c r="AO16" i="15" s="1"/>
  <c r="AP16" i="15" s="1"/>
  <c r="AO12" i="15"/>
  <c r="AO13" i="15"/>
  <c r="AO14" i="15"/>
  <c r="AO15" i="15"/>
  <c r="AG7" i="15"/>
  <c r="BR6" i="6"/>
  <c r="BJ5" i="6"/>
  <c r="BK6" i="3"/>
  <c r="AG6" i="2"/>
  <c r="P12" i="40"/>
  <c r="AC6" i="36"/>
  <c r="AI2" i="36"/>
  <c r="AI1" i="36"/>
  <c r="H6" i="15"/>
  <c r="G6" i="7"/>
  <c r="G5" i="3"/>
  <c r="S6" i="1"/>
  <c r="CA2" i="6"/>
  <c r="CA1" i="6"/>
  <c r="AG2" i="19"/>
  <c r="AG1" i="19"/>
  <c r="AB5" i="17"/>
  <c r="AG2" i="17"/>
  <c r="AG1" i="17"/>
  <c r="V7" i="15"/>
  <c r="AS2" i="15"/>
  <c r="AS1" i="15"/>
  <c r="AP2" i="11"/>
  <c r="AP1" i="11"/>
  <c r="DD2" i="7"/>
  <c r="DD1" i="7"/>
  <c r="BZ2" i="4"/>
  <c r="BZ1" i="4"/>
  <c r="BU2" i="3"/>
  <c r="BU1" i="3"/>
  <c r="BW2" i="2"/>
  <c r="BW1" i="2"/>
  <c r="BJ6" i="1"/>
  <c r="AY6" i="1"/>
  <c r="BT2" i="1"/>
  <c r="BT1" i="1"/>
  <c r="BG11" i="6" l="1"/>
  <c r="BX11" i="6" s="1"/>
  <c r="BE11" i="4"/>
  <c r="BW11" i="4" s="1"/>
  <c r="S12" i="40"/>
  <c r="T12" i="40"/>
  <c r="BB13" i="2"/>
  <c r="BT13" i="2" s="1"/>
  <c r="BB14" i="2"/>
  <c r="S11" i="4"/>
  <c r="BU11" i="4" s="1"/>
  <c r="AZ12" i="3"/>
  <c r="BR12" i="3" s="1"/>
  <c r="S12" i="3"/>
  <c r="BP12" i="3" s="1"/>
  <c r="BR13" i="3"/>
  <c r="S13" i="3"/>
  <c r="AZ10" i="3"/>
  <c r="BR10" i="3" s="1"/>
  <c r="S10" i="3"/>
  <c r="BP10" i="3" s="1"/>
  <c r="BT10" i="3" s="1"/>
  <c r="Q12" i="43"/>
  <c r="AO11" i="43"/>
  <c r="BR11" i="43" s="1"/>
  <c r="Q11" i="43"/>
  <c r="AO10" i="43"/>
  <c r="BR10" i="43" s="1"/>
  <c r="Q10" i="43"/>
  <c r="AO14" i="43"/>
  <c r="BR14" i="43" s="1"/>
  <c r="Q14" i="43"/>
  <c r="BP14" i="43" s="1"/>
  <c r="BP12" i="43"/>
  <c r="AO12" i="43"/>
  <c r="BR12" i="43" s="1"/>
  <c r="S11" i="6"/>
  <c r="BV11" i="6" s="1"/>
  <c r="S11" i="2"/>
  <c r="BR11" i="2" s="1"/>
  <c r="BB11" i="2"/>
  <c r="BT11" i="2" s="1"/>
  <c r="BV11" i="2" s="1"/>
  <c r="S14" i="2"/>
  <c r="BR14" i="2" s="1"/>
  <c r="BB12" i="2"/>
  <c r="BT12" i="2" s="1"/>
  <c r="S13" i="2"/>
  <c r="BR13" i="2" s="1"/>
  <c r="BT14" i="2"/>
  <c r="BR12" i="2"/>
  <c r="BV12" i="2" s="1"/>
  <c r="S10" i="4"/>
  <c r="BU10" i="4" s="1"/>
  <c r="BP13" i="3"/>
  <c r="AZ11" i="3"/>
  <c r="BR11" i="3" s="1"/>
  <c r="BP10" i="43"/>
  <c r="BT10" i="43" s="1"/>
  <c r="BP11" i="43"/>
  <c r="BC16" i="46"/>
  <c r="BP16" i="46" s="1"/>
  <c r="BE10" i="4"/>
  <c r="BW10" i="4" s="1"/>
  <c r="BB15" i="2"/>
  <c r="BT15" i="2" s="1"/>
  <c r="S15" i="2"/>
  <c r="BR15" i="2" s="1"/>
  <c r="AO13" i="43"/>
  <c r="BR13" i="43" s="1"/>
  <c r="Q13" i="43"/>
  <c r="BP13" i="43" s="1"/>
  <c r="AC16" i="46"/>
  <c r="AD16" i="46" s="1"/>
  <c r="T16" i="49"/>
  <c r="AM16" i="46"/>
  <c r="AN16" i="46" s="1"/>
  <c r="T16" i="46"/>
  <c r="Q16" i="11"/>
  <c r="T16" i="19"/>
  <c r="AF16" i="19" s="1"/>
  <c r="R16" i="17"/>
  <c r="AF16" i="17" s="1"/>
  <c r="AR16" i="15"/>
  <c r="AL16" i="11"/>
  <c r="AM16" i="11" s="1"/>
  <c r="AA16" i="11"/>
  <c r="AB16" i="11" s="1"/>
  <c r="AI11" i="10"/>
  <c r="R17" i="36"/>
  <c r="AH17" i="36" s="1"/>
  <c r="BG10" i="6"/>
  <c r="BX10" i="6" s="1"/>
  <c r="S10" i="6"/>
  <c r="BV10" i="6" s="1"/>
  <c r="S11" i="3"/>
  <c r="BP11" i="3" s="1"/>
  <c r="AO10" i="1"/>
  <c r="BQ10" i="1" s="1"/>
  <c r="Q10" i="1"/>
  <c r="BO10" i="1" s="1"/>
  <c r="BZ11" i="6" l="1"/>
  <c r="BY11" i="4"/>
  <c r="BV13" i="2"/>
  <c r="BV14" i="2"/>
  <c r="AO16" i="11"/>
  <c r="BT12" i="3"/>
  <c r="BT13" i="3"/>
  <c r="BT11" i="43"/>
  <c r="BT14" i="43"/>
  <c r="BT12" i="43"/>
  <c r="BY10" i="4"/>
  <c r="BV15" i="2"/>
  <c r="BT13" i="43"/>
  <c r="AP16" i="46"/>
  <c r="BR16" i="46" s="1"/>
  <c r="BZ10" i="6"/>
  <c r="BT11" i="3"/>
  <c r="BS10" i="1"/>
  <c r="BW14" i="2" l="1"/>
  <c r="BW13" i="2"/>
  <c r="BW11" i="2"/>
  <c r="BW12" i="2"/>
  <c r="BW15" i="2"/>
</calcChain>
</file>

<file path=xl/sharedStrings.xml><?xml version="1.0" encoding="utf-8"?>
<sst xmlns="http://schemas.openxmlformats.org/spreadsheetml/2006/main" count="1771" uniqueCount="176">
  <si>
    <t>Judge A:</t>
  </si>
  <si>
    <t>Judge B:</t>
  </si>
  <si>
    <t>Freestyle</t>
  </si>
  <si>
    <t>Judge A</t>
  </si>
  <si>
    <t>Judge at B:</t>
  </si>
  <si>
    <t>Judge B</t>
  </si>
  <si>
    <t>Final Scores</t>
  </si>
  <si>
    <t>Horse</t>
  </si>
  <si>
    <t>Deduct</t>
  </si>
  <si>
    <t>Technique</t>
  </si>
  <si>
    <t>Compulsory</t>
  </si>
  <si>
    <t>Overall</t>
  </si>
  <si>
    <t>No.</t>
  </si>
  <si>
    <t>Vaulter</t>
  </si>
  <si>
    <t>Lunger</t>
  </si>
  <si>
    <t>Club</t>
  </si>
  <si>
    <t>A1</t>
  </si>
  <si>
    <t>A2</t>
  </si>
  <si>
    <t>A3</t>
  </si>
  <si>
    <t>V'ltOn</t>
  </si>
  <si>
    <t>Bas S</t>
  </si>
  <si>
    <t>1/2 Flag</t>
  </si>
  <si>
    <t>Plank</t>
  </si>
  <si>
    <t>Seat In</t>
  </si>
  <si>
    <t>Seat Out</t>
  </si>
  <si>
    <t>Kneel</t>
  </si>
  <si>
    <t>Vlt Off</t>
  </si>
  <si>
    <t>Sub</t>
  </si>
  <si>
    <t>Ex Sc</t>
  </si>
  <si>
    <t>Perf</t>
  </si>
  <si>
    <t>falls</t>
  </si>
  <si>
    <t>Final</t>
  </si>
  <si>
    <t>C1</t>
  </si>
  <si>
    <t>C2</t>
  </si>
  <si>
    <t>C3</t>
  </si>
  <si>
    <t>C4</t>
  </si>
  <si>
    <t>Art.</t>
  </si>
  <si>
    <t>Deductions</t>
  </si>
  <si>
    <t>Score</t>
  </si>
  <si>
    <t>Comp</t>
  </si>
  <si>
    <t>Free</t>
  </si>
  <si>
    <t>Place</t>
  </si>
  <si>
    <t>Artistic</t>
  </si>
  <si>
    <t xml:space="preserve">Class </t>
  </si>
  <si>
    <t>Pre Novice Individual</t>
  </si>
  <si>
    <t>Novice Individual</t>
  </si>
  <si>
    <t>Flag</t>
  </si>
  <si>
    <t>Stand</t>
  </si>
  <si>
    <t>Sw Fwd</t>
  </si>
  <si>
    <t>1/2 Mill</t>
  </si>
  <si>
    <t>Sw Bwd</t>
  </si>
  <si>
    <t>Intermediate</t>
  </si>
  <si>
    <t>Mill</t>
  </si>
  <si>
    <t>S Fwd</t>
  </si>
  <si>
    <t>S Bwd</t>
  </si>
  <si>
    <t>Swing</t>
  </si>
  <si>
    <t>Advanced Two Rounds</t>
  </si>
  <si>
    <t>TECH TEST</t>
  </si>
  <si>
    <r>
      <t>Open</t>
    </r>
    <r>
      <rPr>
        <b/>
        <sz val="12"/>
        <rFont val="Calibri"/>
        <family val="2"/>
        <scheme val="minor"/>
      </rPr>
      <t xml:space="preserve"> Individual</t>
    </r>
  </si>
  <si>
    <t>Class</t>
  </si>
  <si>
    <t>Art</t>
  </si>
  <si>
    <t>Jump F</t>
  </si>
  <si>
    <t>Balance</t>
  </si>
  <si>
    <t>Strength</t>
  </si>
  <si>
    <t>DoD</t>
  </si>
  <si>
    <t>Mill</t>
    <phoneticPr fontId="0" type="noConversion"/>
  </si>
  <si>
    <t>Stand</t>
    <phoneticPr fontId="0" type="noConversion"/>
  </si>
  <si>
    <t>Flank1</t>
    <phoneticPr fontId="0" type="noConversion"/>
  </si>
  <si>
    <t>Flank2</t>
    <phoneticPr fontId="0" type="noConversion"/>
  </si>
  <si>
    <t>T1</t>
  </si>
  <si>
    <t>T2</t>
  </si>
  <si>
    <t>T3</t>
  </si>
  <si>
    <t>Round 1</t>
  </si>
  <si>
    <t>Div. by</t>
  </si>
  <si>
    <t>V'lt Off</t>
  </si>
  <si>
    <t>Total</t>
  </si>
  <si>
    <t>No&amp;Ex</t>
  </si>
  <si>
    <t xml:space="preserve"> Flag</t>
  </si>
  <si>
    <t>Compulsories</t>
  </si>
  <si>
    <t>PDD Intermed</t>
  </si>
  <si>
    <t>Test</t>
  </si>
  <si>
    <t>Tech</t>
  </si>
  <si>
    <t>Advanced Squad Freestyle</t>
  </si>
  <si>
    <t>Prelim Squad Freestyle</t>
  </si>
  <si>
    <t>Advanced Squad Compulsories</t>
  </si>
  <si>
    <t>Judge at A:</t>
  </si>
  <si>
    <t>Dismount</t>
  </si>
  <si>
    <t>HORSE</t>
  </si>
  <si>
    <t>Rhythm</t>
  </si>
  <si>
    <t>Relaxation</t>
  </si>
  <si>
    <t>Connection</t>
  </si>
  <si>
    <t>Impulsion</t>
  </si>
  <si>
    <t>Straightness</t>
  </si>
  <si>
    <t>Collection</t>
  </si>
  <si>
    <t>SCORE</t>
  </si>
  <si>
    <t>deduct</t>
  </si>
  <si>
    <t>Judges</t>
  </si>
  <si>
    <t>Falls</t>
  </si>
  <si>
    <t>A</t>
  </si>
  <si>
    <t>B</t>
  </si>
  <si>
    <t>IND  Barrel Prelim/PreNov</t>
  </si>
  <si>
    <t>Preliminary Individual (Intro)</t>
  </si>
  <si>
    <t>Judges:</t>
  </si>
  <si>
    <t>Freestyle Round 1</t>
  </si>
  <si>
    <t>Timing/</t>
  </si>
  <si>
    <t>Coord</t>
  </si>
  <si>
    <t>S/ness</t>
  </si>
  <si>
    <t xml:space="preserve">Preliminary Individual </t>
  </si>
  <si>
    <t>JudgeA:</t>
  </si>
  <si>
    <t xml:space="preserve">PDD Walk </t>
  </si>
  <si>
    <t xml:space="preserve">Squad Barrel </t>
  </si>
  <si>
    <t>Novice Squad Compulsories</t>
  </si>
  <si>
    <t>PDD Open</t>
  </si>
  <si>
    <t>Novice Squad Freestyle</t>
  </si>
  <si>
    <t>Fassifern Vaulting Inc</t>
  </si>
  <si>
    <t>Amelie Taylor</t>
  </si>
  <si>
    <t>PDD  Barrel Intermediate and above</t>
  </si>
  <si>
    <t>PDD  Barrel Novice and below</t>
  </si>
  <si>
    <t>Deduction</t>
  </si>
  <si>
    <t>Vaulting QLD State Championsip 2024</t>
  </si>
  <si>
    <t>6-7 July 2024</t>
  </si>
  <si>
    <t>Emily Edwards</t>
  </si>
  <si>
    <t>KAMILAROI MAVERICK</t>
  </si>
  <si>
    <t>Darryn Fedrick</t>
  </si>
  <si>
    <t>Fassifern Vaulting</t>
  </si>
  <si>
    <t>Evelyn Mercer</t>
  </si>
  <si>
    <t>C5</t>
  </si>
  <si>
    <t>Sienna Eiser</t>
  </si>
  <si>
    <t>KAMILAROI MATILDA</t>
  </si>
  <si>
    <t>Skye Dunn</t>
  </si>
  <si>
    <t>Sarina</t>
  </si>
  <si>
    <t>Larana Fitzsimmons</t>
  </si>
  <si>
    <t>Holly Gething</t>
  </si>
  <si>
    <t>Lili Tamai</t>
  </si>
  <si>
    <t xml:space="preserve">BARACK OBAMA </t>
  </si>
  <si>
    <t>Rhys Stanley</t>
  </si>
  <si>
    <t>Independent</t>
  </si>
  <si>
    <t>Emma Farrelly</t>
  </si>
  <si>
    <t>KAMILAROI INTEGRITY</t>
  </si>
  <si>
    <t>Kim Goward</t>
  </si>
  <si>
    <t>Aceline</t>
  </si>
  <si>
    <t>Benjamin Zimmermann</t>
  </si>
  <si>
    <t>EDELWEISS PIERRE</t>
  </si>
  <si>
    <t>Xavia Ellison</t>
  </si>
  <si>
    <t>Marlia Stewart</t>
  </si>
  <si>
    <t>Wellington Park</t>
  </si>
  <si>
    <t>Stella Weston</t>
  </si>
  <si>
    <t>Prelim Squad Compulsories</t>
  </si>
  <si>
    <t>Laina Saunders</t>
  </si>
  <si>
    <t>Olympia Ellison</t>
  </si>
  <si>
    <t>Grace Burns-Hutchison</t>
  </si>
  <si>
    <t>Stella Saunders</t>
  </si>
  <si>
    <t>Astrid Stewart</t>
  </si>
  <si>
    <t>Kalani Dunn</t>
  </si>
  <si>
    <t>Alyssa Cepak</t>
  </si>
  <si>
    <t>Grace Burns-hutchison</t>
  </si>
  <si>
    <t>IND  Barrel Nov and above</t>
  </si>
  <si>
    <t>Matilda Brien</t>
  </si>
  <si>
    <t>Mila Kelly</t>
  </si>
  <si>
    <t>Byron Bay</t>
  </si>
  <si>
    <t xml:space="preserve">Fassifern </t>
  </si>
  <si>
    <t>Kate Piggott</t>
  </si>
  <si>
    <t>Sophie Millar</t>
  </si>
  <si>
    <t>Michael Parsons</t>
  </si>
  <si>
    <t>Willing</t>
  </si>
  <si>
    <t>Centre</t>
  </si>
  <si>
    <t>Circle</t>
  </si>
  <si>
    <t>Fassifern</t>
  </si>
  <si>
    <t>Edelweisse Pierre</t>
  </si>
  <si>
    <t>Aviendha Holzinger</t>
  </si>
  <si>
    <t>KAMILAROI FOOTLOOSE</t>
  </si>
  <si>
    <t>TESSE FERGUSON</t>
  </si>
  <si>
    <t>Preliminary Individual  Junior</t>
  </si>
  <si>
    <t>Intro Freestyle</t>
  </si>
  <si>
    <t>HC</t>
  </si>
  <si>
    <t>Intro Compulsory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</si>
</sst>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"/>
    <numFmt numFmtId="165" formatCode="[$-C09]dd\-mmm\-yy;@"/>
    <numFmt numFmtId="166" formatCode="[$-409]h:mm:ss\ AM/PM;@"/>
    <numFmt numFmtId="167" formatCode="0.0"/>
  </numFmts>
  <fonts count="18" x14ac:knownFonts="1"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Verdana"/>
      <family val="2"/>
    </font>
    <font>
      <sz val="11"/>
      <color indexed="8"/>
      <name val="Calibri"/>
      <family val="2"/>
    </font>
    <font>
      <b/>
      <sz val="12"/>
      <name val="Calibri"/>
      <family val="2"/>
    </font>
    <font>
      <sz val="11"/>
      <name val="Calibri"/>
      <family val="2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</font>
    <font>
      <sz val="10"/>
      <color theme="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3">
    <xf numFmtId="0" fontId="0" fillId="0" borderId="0"/>
    <xf numFmtId="0" fontId="5" fillId="0" borderId="0"/>
    <xf numFmtId="0" fontId="8" fillId="0" borderId="0"/>
    <xf numFmtId="0" fontId="5" fillId="0" borderId="0"/>
    <xf numFmtId="0" fontId="7" fillId="0" borderId="0"/>
    <xf numFmtId="0" fontId="8" fillId="0" borderId="0"/>
    <xf numFmtId="0" fontId="7" fillId="0" borderId="0"/>
    <xf numFmtId="0" fontId="5" fillId="0" borderId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0" borderId="0"/>
    <xf numFmtId="0" fontId="12" fillId="0" borderId="0"/>
    <xf numFmtId="0" fontId="7" fillId="0" borderId="0"/>
  </cellStyleXfs>
  <cellXfs count="207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164" fontId="2" fillId="0" borderId="0" xfId="0" applyNumberFormat="1" applyFont="1"/>
    <xf numFmtId="165" fontId="2" fillId="0" borderId="0" xfId="0" applyNumberFormat="1" applyFont="1" applyAlignment="1">
      <alignment horizontal="right"/>
    </xf>
    <xf numFmtId="166" fontId="2" fillId="0" borderId="0" xfId="0" applyNumberFormat="1" applyFont="1" applyAlignment="1">
      <alignment horizontal="right"/>
    </xf>
    <xf numFmtId="0" fontId="3" fillId="0" borderId="0" xfId="0" applyFont="1"/>
    <xf numFmtId="164" fontId="3" fillId="0" borderId="0" xfId="0" applyNumberFormat="1" applyFont="1"/>
    <xf numFmtId="18" fontId="3" fillId="0" borderId="0" xfId="0" applyNumberFormat="1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2" borderId="0" xfId="0" applyFont="1" applyFill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2" fillId="3" borderId="0" xfId="0" applyFont="1" applyFill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164" fontId="2" fillId="0" borderId="0" xfId="0" applyNumberFormat="1" applyFont="1" applyAlignment="1">
      <alignment horizontal="center"/>
    </xf>
    <xf numFmtId="0" fontId="4" fillId="0" borderId="0" xfId="0" applyFont="1"/>
    <xf numFmtId="0" fontId="2" fillId="2" borderId="0" xfId="0" applyFont="1" applyFill="1"/>
    <xf numFmtId="167" fontId="2" fillId="3" borderId="0" xfId="0" applyNumberFormat="1" applyFont="1" applyFill="1"/>
    <xf numFmtId="167" fontId="2" fillId="5" borderId="0" xfId="0" applyNumberFormat="1" applyFont="1" applyFill="1"/>
    <xf numFmtId="167" fontId="2" fillId="0" borderId="0" xfId="0" applyNumberFormat="1" applyFont="1"/>
    <xf numFmtId="164" fontId="2" fillId="5" borderId="0" xfId="0" applyNumberFormat="1" applyFont="1" applyFill="1"/>
    <xf numFmtId="164" fontId="2" fillId="4" borderId="0" xfId="0" applyNumberFormat="1" applyFont="1" applyFill="1"/>
    <xf numFmtId="0" fontId="2" fillId="3" borderId="0" xfId="0" applyFont="1" applyFill="1"/>
    <xf numFmtId="167" fontId="2" fillId="4" borderId="0" xfId="0" applyNumberFormat="1" applyFont="1" applyFill="1"/>
    <xf numFmtId="0" fontId="6" fillId="0" borderId="0" xfId="1" applyFont="1"/>
    <xf numFmtId="167" fontId="11" fillId="0" borderId="0" xfId="0" applyNumberFormat="1" applyFont="1"/>
    <xf numFmtId="167" fontId="9" fillId="4" borderId="0" xfId="0" applyNumberFormat="1" applyFont="1" applyFill="1"/>
    <xf numFmtId="0" fontId="10" fillId="0" borderId="0" xfId="0" applyFont="1"/>
    <xf numFmtId="0" fontId="11" fillId="0" borderId="0" xfId="0" applyFont="1"/>
    <xf numFmtId="0" fontId="1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6" borderId="0" xfId="0" applyFont="1" applyFill="1"/>
    <xf numFmtId="0" fontId="2" fillId="6" borderId="1" xfId="0" applyFont="1" applyFill="1" applyBorder="1" applyAlignment="1">
      <alignment horizontal="center" vertical="center"/>
    </xf>
    <xf numFmtId="0" fontId="2" fillId="6" borderId="0" xfId="0" applyFont="1" applyFill="1" applyAlignment="1">
      <alignment horizontal="center" vertical="center"/>
    </xf>
    <xf numFmtId="0" fontId="2" fillId="6" borderId="0" xfId="0" applyFont="1" applyFill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164" fontId="2" fillId="2" borderId="0" xfId="0" applyNumberFormat="1" applyFont="1" applyFill="1"/>
    <xf numFmtId="0" fontId="3" fillId="0" borderId="0" xfId="0" applyFont="1" applyAlignment="1">
      <alignment horizontal="left" vertical="center"/>
    </xf>
    <xf numFmtId="167" fontId="2" fillId="2" borderId="0" xfId="0" applyNumberFormat="1" applyFont="1" applyFill="1"/>
    <xf numFmtId="0" fontId="3" fillId="0" borderId="0" xfId="0" applyFont="1" applyAlignment="1">
      <alignment horizontal="left"/>
    </xf>
    <xf numFmtId="164" fontId="2" fillId="3" borderId="0" xfId="0" applyNumberFormat="1" applyFont="1" applyFill="1"/>
    <xf numFmtId="164" fontId="14" fillId="3" borderId="0" xfId="0" applyNumberFormat="1" applyFont="1" applyFill="1"/>
    <xf numFmtId="0" fontId="14" fillId="3" borderId="0" xfId="0" applyFont="1" applyFill="1"/>
    <xf numFmtId="0" fontId="7" fillId="8" borderId="0" xfId="8"/>
    <xf numFmtId="0" fontId="7" fillId="9" borderId="0" xfId="9"/>
    <xf numFmtId="0" fontId="7" fillId="9" borderId="1" xfId="9" applyBorder="1" applyAlignment="1">
      <alignment horizontal="center" vertical="center"/>
    </xf>
    <xf numFmtId="0" fontId="7" fillId="9" borderId="0" xfId="9" applyAlignment="1">
      <alignment horizontal="center" vertical="center"/>
    </xf>
    <xf numFmtId="0" fontId="7" fillId="9" borderId="0" xfId="9" applyAlignment="1">
      <alignment horizontal="center"/>
    </xf>
    <xf numFmtId="0" fontId="7" fillId="9" borderId="1" xfId="9" applyBorder="1" applyAlignment="1">
      <alignment horizontal="center"/>
    </xf>
    <xf numFmtId="164" fontId="7" fillId="9" borderId="0" xfId="9" applyNumberFormat="1"/>
    <xf numFmtId="0" fontId="7" fillId="0" borderId="0" xfId="9" applyFill="1"/>
    <xf numFmtId="167" fontId="7" fillId="9" borderId="0" xfId="9" applyNumberFormat="1"/>
    <xf numFmtId="0" fontId="2" fillId="3" borderId="1" xfId="0" applyFont="1" applyFill="1" applyBorder="1"/>
    <xf numFmtId="164" fontId="2" fillId="0" borderId="1" xfId="0" applyNumberFormat="1" applyFont="1" applyBorder="1"/>
    <xf numFmtId="167" fontId="2" fillId="3" borderId="1" xfId="0" applyNumberFormat="1" applyFont="1" applyFill="1" applyBorder="1"/>
    <xf numFmtId="167" fontId="2" fillId="5" borderId="1" xfId="0" applyNumberFormat="1" applyFont="1" applyFill="1" applyBorder="1"/>
    <xf numFmtId="167" fontId="2" fillId="0" borderId="1" xfId="0" applyNumberFormat="1" applyFont="1" applyBorder="1"/>
    <xf numFmtId="167" fontId="2" fillId="4" borderId="1" xfId="0" applyNumberFormat="1" applyFont="1" applyFill="1" applyBorder="1"/>
    <xf numFmtId="164" fontId="7" fillId="9" borderId="1" xfId="9" applyNumberFormat="1" applyBorder="1"/>
    <xf numFmtId="167" fontId="7" fillId="9" borderId="1" xfId="9" applyNumberFormat="1" applyBorder="1"/>
    <xf numFmtId="164" fontId="0" fillId="0" borderId="1" xfId="0" applyNumberFormat="1" applyBorder="1"/>
    <xf numFmtId="0" fontId="2" fillId="0" borderId="1" xfId="0" applyFont="1" applyBorder="1"/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3" borderId="0" xfId="0" applyFont="1" applyFill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 vertical="center"/>
    </xf>
    <xf numFmtId="164" fontId="2" fillId="0" borderId="0" xfId="0" applyNumberFormat="1" applyFont="1" applyAlignment="1">
      <alignment horizontal="left"/>
    </xf>
    <xf numFmtId="164" fontId="3" fillId="0" borderId="0" xfId="0" applyNumberFormat="1" applyFont="1" applyAlignment="1">
      <alignment horizontal="left"/>
    </xf>
    <xf numFmtId="164" fontId="2" fillId="0" borderId="1" xfId="0" applyNumberFormat="1" applyFont="1" applyBorder="1" applyAlignment="1">
      <alignment horizontal="left"/>
    </xf>
    <xf numFmtId="164" fontId="2" fillId="5" borderId="0" xfId="0" applyNumberFormat="1" applyFont="1" applyFill="1" applyAlignment="1">
      <alignment horizontal="left"/>
    </xf>
    <xf numFmtId="164" fontId="2" fillId="4" borderId="0" xfId="0" applyNumberFormat="1" applyFont="1" applyFill="1" applyAlignment="1">
      <alignment horizontal="left"/>
    </xf>
    <xf numFmtId="0" fontId="7" fillId="9" borderId="0" xfId="9" applyAlignment="1">
      <alignment horizontal="left"/>
    </xf>
    <xf numFmtId="0" fontId="7" fillId="8" borderId="0" xfId="8" applyAlignment="1">
      <alignment horizontal="left"/>
    </xf>
    <xf numFmtId="167" fontId="7" fillId="9" borderId="0" xfId="9" applyNumberFormat="1" applyAlignment="1">
      <alignment horizontal="left"/>
    </xf>
    <xf numFmtId="165" fontId="2" fillId="0" borderId="0" xfId="0" applyNumberFormat="1" applyFont="1" applyAlignment="1">
      <alignment horizontal="left"/>
    </xf>
    <xf numFmtId="166" fontId="2" fillId="0" borderId="0" xfId="0" applyNumberFormat="1" applyFont="1" applyAlignment="1">
      <alignment horizontal="left"/>
    </xf>
    <xf numFmtId="0" fontId="2" fillId="0" borderId="0" xfId="0" applyFont="1" applyAlignment="1">
      <alignment horizontal="left" vertical="center"/>
    </xf>
    <xf numFmtId="0" fontId="11" fillId="0" borderId="1" xfId="0" applyFont="1" applyBorder="1" applyAlignment="1">
      <alignment horizontal="left"/>
    </xf>
    <xf numFmtId="0" fontId="7" fillId="9" borderId="1" xfId="9" applyBorder="1" applyAlignment="1">
      <alignment horizontal="left"/>
    </xf>
    <xf numFmtId="0" fontId="2" fillId="0" borderId="1" xfId="0" applyFont="1" applyBorder="1" applyAlignment="1">
      <alignment horizontal="left" vertical="center"/>
    </xf>
    <xf numFmtId="167" fontId="11" fillId="0" borderId="0" xfId="0" applyNumberFormat="1" applyFont="1" applyAlignment="1">
      <alignment horizontal="left"/>
    </xf>
    <xf numFmtId="0" fontId="0" fillId="0" borderId="1" xfId="0" applyBorder="1"/>
    <xf numFmtId="167" fontId="2" fillId="2" borderId="0" xfId="0" applyNumberFormat="1" applyFont="1" applyFill="1" applyAlignment="1">
      <alignment horizontal="left"/>
    </xf>
    <xf numFmtId="167" fontId="2" fillId="5" borderId="1" xfId="0" applyNumberFormat="1" applyFont="1" applyFill="1" applyBorder="1" applyAlignment="1">
      <alignment horizontal="left"/>
    </xf>
    <xf numFmtId="167" fontId="2" fillId="0" borderId="1" xfId="0" applyNumberFormat="1" applyFont="1" applyBorder="1" applyAlignment="1">
      <alignment horizontal="left"/>
    </xf>
    <xf numFmtId="167" fontId="2" fillId="4" borderId="1" xfId="0" applyNumberFormat="1" applyFont="1" applyFill="1" applyBorder="1" applyAlignment="1">
      <alignment horizontal="left"/>
    </xf>
    <xf numFmtId="0" fontId="7" fillId="3" borderId="1" xfId="0" applyFont="1" applyFill="1" applyBorder="1"/>
    <xf numFmtId="0" fontId="2" fillId="2" borderId="1" xfId="0" applyFont="1" applyFill="1" applyBorder="1"/>
    <xf numFmtId="0" fontId="7" fillId="9" borderId="1" xfId="9" applyBorder="1"/>
    <xf numFmtId="164" fontId="7" fillId="3" borderId="1" xfId="0" applyNumberFormat="1" applyFont="1" applyFill="1" applyBorder="1"/>
    <xf numFmtId="0" fontId="12" fillId="0" borderId="1" xfId="4" applyFont="1" applyBorder="1" applyAlignment="1">
      <alignment horizontal="left"/>
    </xf>
    <xf numFmtId="164" fontId="2" fillId="4" borderId="1" xfId="0" applyNumberFormat="1" applyFont="1" applyFill="1" applyBorder="1"/>
    <xf numFmtId="0" fontId="7" fillId="8" borderId="0" xfId="8" applyAlignment="1">
      <alignment horizontal="center"/>
    </xf>
    <xf numFmtId="0" fontId="7" fillId="8" borderId="1" xfId="8" applyBorder="1"/>
    <xf numFmtId="167" fontId="7" fillId="8" borderId="0" xfId="8" applyNumberFormat="1"/>
    <xf numFmtId="164" fontId="7" fillId="8" borderId="0" xfId="8" applyNumberFormat="1"/>
    <xf numFmtId="0" fontId="7" fillId="0" borderId="0" xfId="8" applyFill="1" applyAlignment="1">
      <alignment horizontal="left"/>
    </xf>
    <xf numFmtId="0" fontId="7" fillId="0" borderId="1" xfId="8" applyFill="1" applyBorder="1" applyAlignment="1">
      <alignment horizontal="left" vertical="center"/>
    </xf>
    <xf numFmtId="0" fontId="7" fillId="0" borderId="0" xfId="8" applyFill="1" applyAlignment="1">
      <alignment horizontal="left" vertical="center"/>
    </xf>
    <xf numFmtId="0" fontId="7" fillId="0" borderId="0" xfId="8" applyFill="1"/>
    <xf numFmtId="0" fontId="7" fillId="0" borderId="1" xfId="8" applyFill="1" applyBorder="1" applyAlignment="1">
      <alignment horizontal="center" vertical="center"/>
    </xf>
    <xf numFmtId="0" fontId="7" fillId="0" borderId="0" xfId="8" applyFill="1" applyAlignment="1">
      <alignment horizontal="center" vertical="center"/>
    </xf>
    <xf numFmtId="0" fontId="12" fillId="0" borderId="0" xfId="4" applyFont="1" applyAlignment="1">
      <alignment horizontal="left"/>
    </xf>
    <xf numFmtId="0" fontId="12" fillId="3" borderId="0" xfId="4" applyFont="1" applyFill="1" applyAlignment="1">
      <alignment horizontal="left"/>
    </xf>
    <xf numFmtId="0" fontId="13" fillId="0" borderId="1" xfId="0" applyFont="1" applyBorder="1" applyAlignment="1">
      <alignment horizontal="left"/>
    </xf>
    <xf numFmtId="164" fontId="3" fillId="0" borderId="1" xfId="0" applyNumberFormat="1" applyFont="1" applyBorder="1" applyAlignment="1">
      <alignment horizontal="center"/>
    </xf>
    <xf numFmtId="0" fontId="16" fillId="0" borderId="1" xfId="0" applyFont="1" applyBorder="1" applyAlignment="1">
      <alignment horizontal="left"/>
    </xf>
    <xf numFmtId="0" fontId="2" fillId="10" borderId="0" xfId="0" applyFont="1" applyFill="1"/>
    <xf numFmtId="0" fontId="3" fillId="10" borderId="0" xfId="0" applyFont="1" applyFill="1"/>
    <xf numFmtId="0" fontId="1" fillId="11" borderId="0" xfId="0" applyFont="1" applyFill="1"/>
    <xf numFmtId="0" fontId="2" fillId="11" borderId="0" xfId="0" applyFont="1" applyFill="1"/>
    <xf numFmtId="164" fontId="2" fillId="11" borderId="0" xfId="0" applyNumberFormat="1" applyFont="1" applyFill="1" applyAlignment="1">
      <alignment horizontal="left"/>
    </xf>
    <xf numFmtId="164" fontId="3" fillId="11" borderId="0" xfId="0" applyNumberFormat="1" applyFont="1" applyFill="1" applyAlignment="1">
      <alignment horizontal="left"/>
    </xf>
    <xf numFmtId="164" fontId="3" fillId="11" borderId="0" xfId="0" applyNumberFormat="1" applyFont="1" applyFill="1"/>
    <xf numFmtId="164" fontId="2" fillId="11" borderId="0" xfId="0" applyNumberFormat="1" applyFont="1" applyFill="1"/>
    <xf numFmtId="0" fontId="3" fillId="11" borderId="0" xfId="0" applyFont="1" applyFill="1"/>
    <xf numFmtId="0" fontId="3" fillId="7" borderId="0" xfId="0" applyFont="1" applyFill="1"/>
    <xf numFmtId="0" fontId="2" fillId="7" borderId="0" xfId="0" applyFont="1" applyFill="1"/>
    <xf numFmtId="0" fontId="3" fillId="12" borderId="0" xfId="0" applyFont="1" applyFill="1"/>
    <xf numFmtId="0" fontId="2" fillId="12" borderId="0" xfId="0" applyFont="1" applyFill="1"/>
    <xf numFmtId="0" fontId="3" fillId="11" borderId="0" xfId="0" applyFont="1" applyFill="1" applyAlignment="1">
      <alignment horizontal="left"/>
    </xf>
    <xf numFmtId="0" fontId="2" fillId="11" borderId="0" xfId="0" applyFont="1" applyFill="1" applyAlignment="1">
      <alignment horizontal="left"/>
    </xf>
    <xf numFmtId="0" fontId="3" fillId="0" borderId="0" xfId="0" applyFont="1" applyAlignment="1">
      <alignment horizontal="right"/>
    </xf>
    <xf numFmtId="0" fontId="11" fillId="0" borderId="0" xfId="0" applyFont="1" applyProtection="1">
      <protection locked="0"/>
    </xf>
    <xf numFmtId="0" fontId="7" fillId="0" borderId="0" xfId="11" applyFont="1"/>
    <xf numFmtId="0" fontId="16" fillId="0" borderId="0" xfId="0" applyFont="1" applyProtection="1">
      <protection locked="0"/>
    </xf>
    <xf numFmtId="164" fontId="11" fillId="0" borderId="1" xfId="0" applyNumberFormat="1" applyFont="1" applyBorder="1"/>
    <xf numFmtId="0" fontId="15" fillId="0" borderId="0" xfId="0" applyFont="1" applyAlignment="1">
      <alignment horizontal="center"/>
    </xf>
    <xf numFmtId="167" fontId="9" fillId="0" borderId="0" xfId="0" applyNumberFormat="1" applyFont="1"/>
    <xf numFmtId="0" fontId="2" fillId="0" borderId="0" xfId="1" applyFont="1" applyProtection="1">
      <protection locked="0"/>
    </xf>
    <xf numFmtId="0" fontId="13" fillId="0" borderId="0" xfId="0" applyFont="1"/>
    <xf numFmtId="0" fontId="10" fillId="0" borderId="0" xfId="0" applyFont="1" applyProtection="1">
      <protection locked="0"/>
    </xf>
    <xf numFmtId="0" fontId="5" fillId="0" borderId="0" xfId="7" applyProtection="1">
      <protection locked="0"/>
    </xf>
    <xf numFmtId="0" fontId="3" fillId="0" borderId="0" xfId="7" applyFont="1" applyProtection="1">
      <protection locked="0"/>
    </xf>
    <xf numFmtId="0" fontId="2" fillId="0" borderId="0" xfId="7" applyFont="1" applyProtection="1">
      <protection locked="0"/>
    </xf>
    <xf numFmtId="0" fontId="5" fillId="0" borderId="0" xfId="7" applyAlignment="1" applyProtection="1">
      <alignment horizontal="center"/>
      <protection locked="0"/>
    </xf>
    <xf numFmtId="0" fontId="6" fillId="0" borderId="0" xfId="7" applyFont="1" applyAlignment="1" applyProtection="1">
      <alignment horizontal="left"/>
      <protection locked="0"/>
    </xf>
    <xf numFmtId="0" fontId="11" fillId="0" borderId="0" xfId="0" applyFont="1" applyAlignment="1" applyProtection="1">
      <alignment horizontal="center"/>
      <protection locked="0"/>
    </xf>
    <xf numFmtId="0" fontId="5" fillId="3" borderId="0" xfId="7" applyFill="1" applyAlignment="1" applyProtection="1">
      <alignment horizontal="center"/>
      <protection locked="0"/>
    </xf>
    <xf numFmtId="0" fontId="16" fillId="0" borderId="0" xfId="0" applyFont="1" applyAlignment="1" applyProtection="1">
      <alignment horizontal="center"/>
      <protection locked="0"/>
    </xf>
    <xf numFmtId="0" fontId="6" fillId="0" borderId="0" xfId="7" applyFont="1" applyProtection="1">
      <protection locked="0"/>
    </xf>
    <xf numFmtId="0" fontId="6" fillId="3" borderId="0" xfId="7" applyFont="1" applyFill="1" applyProtection="1">
      <protection locked="0"/>
    </xf>
    <xf numFmtId="0" fontId="6" fillId="0" borderId="2" xfId="7" applyFont="1" applyBorder="1" applyAlignment="1" applyProtection="1">
      <alignment horizontal="right"/>
      <protection locked="0"/>
    </xf>
    <xf numFmtId="0" fontId="5" fillId="3" borderId="0" xfId="7" applyFill="1" applyProtection="1">
      <protection locked="0"/>
    </xf>
    <xf numFmtId="0" fontId="7" fillId="0" borderId="1" xfId="11" applyFont="1" applyBorder="1"/>
    <xf numFmtId="0" fontId="5" fillId="3" borderId="1" xfId="7" applyFill="1" applyBorder="1" applyProtection="1">
      <protection locked="0"/>
    </xf>
    <xf numFmtId="167" fontId="0" fillId="4" borderId="1" xfId="0" applyNumberFormat="1" applyFill="1" applyBorder="1" applyProtection="1">
      <protection locked="0"/>
    </xf>
    <xf numFmtId="164" fontId="5" fillId="0" borderId="1" xfId="7" applyNumberFormat="1" applyBorder="1"/>
    <xf numFmtId="164" fontId="5" fillId="3" borderId="1" xfId="7" applyNumberFormat="1" applyFill="1" applyBorder="1"/>
    <xf numFmtId="167" fontId="5" fillId="4" borderId="1" xfId="7" applyNumberFormat="1" applyFill="1" applyBorder="1" applyProtection="1">
      <protection locked="0"/>
    </xf>
    <xf numFmtId="0" fontId="5" fillId="3" borderId="1" xfId="7" applyFill="1" applyBorder="1"/>
    <xf numFmtId="164" fontId="5" fillId="0" borderId="3" xfId="7" applyNumberFormat="1" applyBorder="1" applyAlignment="1">
      <alignment horizontal="right"/>
    </xf>
    <xf numFmtId="0" fontId="5" fillId="0" borderId="1" xfId="7" applyBorder="1" applyProtection="1">
      <protection locked="0"/>
    </xf>
    <xf numFmtId="0" fontId="2" fillId="3" borderId="0" xfId="0" applyFont="1" applyFill="1" applyProtection="1">
      <protection locked="0"/>
    </xf>
    <xf numFmtId="167" fontId="17" fillId="3" borderId="0" xfId="0" applyNumberFormat="1" applyFont="1" applyFill="1" applyProtection="1">
      <protection locked="0"/>
    </xf>
    <xf numFmtId="167" fontId="2" fillId="3" borderId="0" xfId="0" applyNumberFormat="1" applyFont="1" applyFill="1" applyProtection="1">
      <protection locked="0"/>
    </xf>
    <xf numFmtId="0" fontId="2" fillId="3" borderId="2" xfId="0" applyFont="1" applyFill="1" applyBorder="1" applyAlignment="1">
      <alignment horizontal="right"/>
    </xf>
    <xf numFmtId="167" fontId="0" fillId="4" borderId="0" xfId="0" applyNumberFormat="1" applyFill="1" applyProtection="1">
      <protection locked="0"/>
    </xf>
    <xf numFmtId="164" fontId="5" fillId="0" borderId="0" xfId="7" applyNumberFormat="1"/>
    <xf numFmtId="164" fontId="5" fillId="3" borderId="0" xfId="7" applyNumberFormat="1" applyFill="1"/>
    <xf numFmtId="167" fontId="5" fillId="4" borderId="0" xfId="7" applyNumberFormat="1" applyFill="1" applyProtection="1">
      <protection locked="0"/>
    </xf>
    <xf numFmtId="0" fontId="5" fillId="3" borderId="0" xfId="7" applyFill="1"/>
    <xf numFmtId="164" fontId="5" fillId="0" borderId="0" xfId="7" applyNumberFormat="1" applyAlignment="1">
      <alignment horizontal="right"/>
    </xf>
    <xf numFmtId="0" fontId="2" fillId="0" borderId="0" xfId="11" applyFont="1"/>
    <xf numFmtId="0" fontId="2" fillId="0" borderId="0" xfId="11" applyFont="1" applyAlignment="1">
      <alignment horizontal="center"/>
    </xf>
    <xf numFmtId="0" fontId="15" fillId="0" borderId="0" xfId="0" applyFont="1"/>
    <xf numFmtId="0" fontId="2" fillId="0" borderId="4" xfId="0" applyFont="1" applyBorder="1" applyAlignment="1">
      <alignment horizontal="center"/>
    </xf>
    <xf numFmtId="167" fontId="9" fillId="4" borderId="1" xfId="0" applyNumberFormat="1" applyFont="1" applyFill="1" applyBorder="1"/>
    <xf numFmtId="167" fontId="9" fillId="0" borderId="1" xfId="0" applyNumberFormat="1" applyFont="1" applyBorder="1"/>
    <xf numFmtId="2" fontId="2" fillId="5" borderId="1" xfId="0" applyNumberFormat="1" applyFont="1" applyFill="1" applyBorder="1"/>
    <xf numFmtId="0" fontId="6" fillId="0" borderId="0" xfId="7" applyFont="1" applyAlignment="1" applyProtection="1">
      <alignment horizontal="right"/>
      <protection locked="0"/>
    </xf>
    <xf numFmtId="2" fontId="2" fillId="0" borderId="1" xfId="0" applyNumberFormat="1" applyFont="1" applyBorder="1"/>
    <xf numFmtId="0" fontId="5" fillId="13" borderId="0" xfId="7" applyFill="1" applyAlignment="1" applyProtection="1">
      <alignment horizontal="center"/>
      <protection locked="0"/>
    </xf>
    <xf numFmtId="0" fontId="5" fillId="13" borderId="0" xfId="7" applyFill="1" applyProtection="1">
      <protection locked="0"/>
    </xf>
    <xf numFmtId="0" fontId="2" fillId="13" borderId="0" xfId="0" applyFont="1" applyFill="1" applyProtection="1">
      <protection locked="0"/>
    </xf>
    <xf numFmtId="0" fontId="0" fillId="3" borderId="0" xfId="0" applyFill="1" applyProtection="1">
      <protection locked="0"/>
    </xf>
    <xf numFmtId="0" fontId="2" fillId="3" borderId="5" xfId="0" applyFont="1" applyFill="1" applyBorder="1"/>
    <xf numFmtId="164" fontId="2" fillId="3" borderId="6" xfId="0" applyNumberFormat="1" applyFont="1" applyFill="1" applyBorder="1"/>
    <xf numFmtId="0" fontId="5" fillId="13" borderId="1" xfId="7" applyFill="1" applyBorder="1" applyProtection="1">
      <protection locked="0"/>
    </xf>
    <xf numFmtId="0" fontId="5" fillId="13" borderId="1" xfId="7" applyFill="1" applyBorder="1" applyAlignment="1" applyProtection="1">
      <alignment horizontal="center"/>
      <protection locked="0"/>
    </xf>
    <xf numFmtId="164" fontId="2" fillId="0" borderId="3" xfId="0" applyNumberFormat="1" applyFont="1" applyBorder="1"/>
    <xf numFmtId="167" fontId="0" fillId="0" borderId="1" xfId="0" applyNumberFormat="1" applyBorder="1"/>
    <xf numFmtId="1" fontId="2" fillId="0" borderId="0" xfId="0" applyNumberFormat="1" applyFont="1"/>
    <xf numFmtId="164" fontId="2" fillId="5" borderId="1" xfId="0" applyNumberFormat="1" applyFont="1" applyFill="1" applyBorder="1"/>
    <xf numFmtId="2" fontId="11" fillId="5" borderId="1" xfId="0" applyNumberFormat="1" applyFont="1" applyFill="1" applyBorder="1" applyAlignment="1">
      <alignment horizontal="left"/>
    </xf>
    <xf numFmtId="167" fontId="11" fillId="5" borderId="1" xfId="0" applyNumberFormat="1" applyFont="1" applyFill="1" applyBorder="1" applyAlignment="1">
      <alignment horizontal="left"/>
    </xf>
    <xf numFmtId="167" fontId="11" fillId="0" borderId="1" xfId="0" applyNumberFormat="1" applyFont="1" applyBorder="1" applyAlignment="1">
      <alignment horizontal="left"/>
    </xf>
    <xf numFmtId="0" fontId="17" fillId="0" borderId="0" xfId="0" applyFont="1" applyAlignment="1">
      <alignment horizontal="center"/>
    </xf>
    <xf numFmtId="0" fontId="17" fillId="0" borderId="0" xfId="0" applyFont="1"/>
    <xf numFmtId="0" fontId="0" fillId="3" borderId="0" xfId="0" applyFill="1"/>
    <xf numFmtId="0" fontId="17" fillId="3" borderId="0" xfId="0" applyFont="1" applyFill="1"/>
    <xf numFmtId="164" fontId="0" fillId="0" borderId="0" xfId="0" applyNumberFormat="1"/>
    <xf numFmtId="167" fontId="0" fillId="0" borderId="0" xfId="0" applyNumberFormat="1" applyProtection="1">
      <protection locked="0"/>
    </xf>
    <xf numFmtId="0" fontId="0" fillId="0" borderId="0" xfId="0" applyAlignment="1">
      <alignment horizontal="center"/>
    </xf>
    <xf numFmtId="167" fontId="9" fillId="14" borderId="0" xfId="0" applyNumberFormat="1" applyFont="1" applyFill="1"/>
    <xf numFmtId="0" fontId="11" fillId="0" borderId="0" xfId="0" applyFont="1"/>
  </cellXfs>
  <cellStyles count="13">
    <cellStyle name="60% - Accent3" xfId="8" builtinId="40"/>
    <cellStyle name="60% - Accent6" xfId="9" builtinId="52"/>
    <cellStyle name="Normal" xfId="0" builtinId="0"/>
    <cellStyle name="Normal 2" xfId="2" xr:uid="{00000000-0005-0000-0000-000006000000}"/>
    <cellStyle name="Normal 2 2" xfId="1" xr:uid="{00000000-0005-0000-0000-000007000000}"/>
    <cellStyle name="Normal 2 3" xfId="7" xr:uid="{00000000-0005-0000-0000-000008000000}"/>
    <cellStyle name="Normal 3" xfId="4" xr:uid="{00000000-0005-0000-0000-000009000000}"/>
    <cellStyle name="Normal 3 2" xfId="12" xr:uid="{17C4A973-2B50-4D42-99FA-6873115493C7}"/>
    <cellStyle name="Normal 4" xfId="5" xr:uid="{00000000-0005-0000-0000-00000A000000}"/>
    <cellStyle name="Normal 5" xfId="6" xr:uid="{00000000-0005-0000-0000-00000B000000}"/>
    <cellStyle name="Normal 6" xfId="10" xr:uid="{5BFC6566-2A0F-4424-B01D-DE268F3B6BA0}"/>
    <cellStyle name="Normal 7" xfId="11" xr:uid="{104FD9E1-8456-4A66-A100-39EBB6231EBC}"/>
    <cellStyle name="Standard 2" xfId="3" xr:uid="{00000000-0005-0000-0000-00000C000000}"/>
  </cellStyles>
  <dxfs count="0"/>
  <tableStyles count="0" defaultTableStyle="TableStyleMedium2" defaultPivotStyle="PivotStyleLight16"/>
  <colors>
    <mruColors>
      <color rgb="FF00FF00"/>
      <color rgb="FF33CC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120357-FF95-4D0A-92D6-4A1BA9D1AFA2}">
  <dimension ref="A1:A3"/>
  <sheetViews>
    <sheetView workbookViewId="0">
      <selection activeCell="A4" sqref="A4"/>
    </sheetView>
  </sheetViews>
  <sheetFormatPr defaultColWidth="8.88671875" defaultRowHeight="14.4" x14ac:dyDescent="0.3"/>
  <cols>
    <col min="1" max="16384" width="8.88671875" style="176"/>
  </cols>
  <sheetData>
    <row r="1" spans="1:1" x14ac:dyDescent="0.3">
      <c r="A1" s="176" t="s">
        <v>119</v>
      </c>
    </row>
    <row r="3" spans="1:1" x14ac:dyDescent="0.3">
      <c r="A3" s="176" t="s">
        <v>120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71177A-3EA2-4454-A8DC-7CF44E42B0D0}">
  <sheetPr>
    <tabColor theme="9" tint="0.79998168889431442"/>
  </sheetPr>
  <dimension ref="A1:AI17"/>
  <sheetViews>
    <sheetView workbookViewId="0">
      <pane xSplit="2" topLeftCell="P1" activePane="topRight" state="frozen"/>
      <selection pane="topRight" activeCell="T30" sqref="T30"/>
    </sheetView>
  </sheetViews>
  <sheetFormatPr defaultColWidth="8.88671875" defaultRowHeight="14.4" x14ac:dyDescent="0.3"/>
  <cols>
    <col min="1" max="1" width="5.77734375" customWidth="1"/>
    <col min="2" max="2" width="20" customWidth="1"/>
    <col min="3" max="3" width="17.109375" customWidth="1"/>
    <col min="4" max="4" width="20" customWidth="1"/>
    <col min="5" max="5" width="18.5546875" bestFit="1" customWidth="1"/>
    <col min="6" max="6" width="2.88671875" customWidth="1"/>
    <col min="7" max="7" width="7.5546875" customWidth="1"/>
    <col min="8" max="8" width="10.77734375" customWidth="1"/>
    <col min="9" max="9" width="9.21875" customWidth="1"/>
    <col min="10" max="10" width="11" customWidth="1"/>
    <col min="11" max="18" width="8.88671875" customWidth="1"/>
    <col min="19" max="19" width="2.88671875" customWidth="1"/>
    <col min="20" max="27" width="8.88671875" customWidth="1"/>
    <col min="28" max="28" width="2.88671875" customWidth="1"/>
    <col min="29" max="32" width="8.88671875" customWidth="1"/>
    <col min="33" max="33" width="2.88671875" customWidth="1"/>
    <col min="35" max="35" width="11.44140625" customWidth="1"/>
  </cols>
  <sheetData>
    <row r="1" spans="1:35" ht="15.6" x14ac:dyDescent="0.3">
      <c r="A1" s="1" t="str">
        <f>'Comp Detail'!A1</f>
        <v>Vaulting QLD State Championsip 2024</v>
      </c>
      <c r="B1" s="2"/>
      <c r="C1" s="2"/>
      <c r="D1" s="3" t="s">
        <v>0</v>
      </c>
      <c r="G1" s="35"/>
      <c r="H1" s="35"/>
      <c r="I1" s="35"/>
      <c r="J1" s="35"/>
      <c r="K1" s="2"/>
      <c r="L1" s="2"/>
      <c r="M1" s="2"/>
      <c r="N1" s="2"/>
      <c r="O1" s="2"/>
      <c r="P1" s="2"/>
      <c r="Q1" s="2"/>
      <c r="R1" s="2"/>
      <c r="AI1" s="5">
        <f ca="1">NOW()</f>
        <v>45603.465818518518</v>
      </c>
    </row>
    <row r="2" spans="1:35" ht="15.6" x14ac:dyDescent="0.3">
      <c r="A2" s="1"/>
      <c r="B2" s="2"/>
      <c r="C2" s="2"/>
      <c r="D2" s="3" t="s">
        <v>1</v>
      </c>
      <c r="G2" s="35"/>
      <c r="H2" s="35"/>
      <c r="I2" s="35"/>
      <c r="J2" s="35"/>
      <c r="K2" s="2"/>
      <c r="L2" s="2"/>
      <c r="M2" s="2"/>
      <c r="N2" s="2"/>
      <c r="O2" s="2"/>
      <c r="P2" s="2"/>
      <c r="Q2" s="2"/>
      <c r="R2" s="2"/>
      <c r="AI2" s="6">
        <f ca="1">NOW()</f>
        <v>45603.465818518518</v>
      </c>
    </row>
    <row r="3" spans="1:35" ht="15.6" x14ac:dyDescent="0.3">
      <c r="A3" s="1" t="str">
        <f>'Comp Detail'!A3</f>
        <v>6-7 July 2024</v>
      </c>
      <c r="B3" s="2"/>
      <c r="C3" s="2"/>
      <c r="D3" s="3"/>
    </row>
    <row r="4" spans="1:35" ht="15.6" x14ac:dyDescent="0.3">
      <c r="A4" s="1"/>
      <c r="B4" s="2"/>
      <c r="C4" s="3"/>
      <c r="D4" s="2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</row>
    <row r="5" spans="1:35" ht="15.6" x14ac:dyDescent="0.3">
      <c r="A5" s="1" t="s">
        <v>109</v>
      </c>
      <c r="B5" s="7"/>
      <c r="C5" s="2"/>
      <c r="D5" s="2"/>
      <c r="G5" s="7" t="s">
        <v>3</v>
      </c>
      <c r="H5" s="2">
        <f>F1</f>
        <v>0</v>
      </c>
      <c r="I5" s="2"/>
      <c r="J5" s="2"/>
      <c r="L5" s="7"/>
      <c r="M5" s="7"/>
      <c r="N5" s="7"/>
      <c r="O5" s="2"/>
      <c r="P5" s="2"/>
      <c r="Q5" s="2"/>
      <c r="R5" s="2"/>
      <c r="AB5" s="52"/>
      <c r="AC5" s="7" t="s">
        <v>5</v>
      </c>
      <c r="AG5" s="52"/>
    </row>
    <row r="6" spans="1:35" ht="15.6" x14ac:dyDescent="0.3">
      <c r="A6" s="1" t="s">
        <v>43</v>
      </c>
      <c r="B6" s="133">
        <v>16</v>
      </c>
      <c r="C6" s="2"/>
      <c r="D6" s="2"/>
      <c r="G6" s="7" t="s">
        <v>7</v>
      </c>
      <c r="H6" s="2"/>
      <c r="I6" s="2"/>
      <c r="J6" s="2"/>
      <c r="L6" s="2"/>
      <c r="M6" s="2"/>
      <c r="N6" s="2"/>
      <c r="O6" s="2"/>
      <c r="P6" s="2"/>
      <c r="Q6" s="2"/>
      <c r="R6" s="2"/>
      <c r="T6" s="7" t="s">
        <v>3</v>
      </c>
      <c r="U6" s="2">
        <f>E1</f>
        <v>0</v>
      </c>
      <c r="AB6" s="52"/>
      <c r="AC6" s="2">
        <f>E2</f>
        <v>0</v>
      </c>
      <c r="AG6" s="52"/>
    </row>
    <row r="7" spans="1:35" x14ac:dyDescent="0.3">
      <c r="AB7" s="52"/>
      <c r="AG7" s="52"/>
    </row>
    <row r="8" spans="1:35" x14ac:dyDescent="0.3">
      <c r="A8" s="2"/>
      <c r="B8" s="2"/>
      <c r="C8" s="2"/>
      <c r="D8" s="2"/>
      <c r="E8" s="2"/>
      <c r="F8" s="2"/>
      <c r="G8" s="7" t="s">
        <v>16</v>
      </c>
      <c r="H8" s="2"/>
      <c r="I8" s="2"/>
      <c r="J8" s="2"/>
      <c r="K8" s="138" t="s">
        <v>16</v>
      </c>
      <c r="L8" s="11"/>
      <c r="M8" s="11"/>
      <c r="N8" s="11" t="s">
        <v>17</v>
      </c>
      <c r="P8" s="11"/>
      <c r="Q8" s="11" t="s">
        <v>18</v>
      </c>
      <c r="R8" s="11" t="s">
        <v>87</v>
      </c>
      <c r="S8" s="10"/>
      <c r="T8" s="11" t="s">
        <v>42</v>
      </c>
      <c r="U8" s="2"/>
      <c r="V8" s="2"/>
      <c r="W8" s="2"/>
      <c r="X8" s="2"/>
      <c r="Y8" s="2"/>
      <c r="Z8" s="2"/>
      <c r="AA8" s="2" t="s">
        <v>60</v>
      </c>
      <c r="AB8" s="55"/>
      <c r="AC8" s="45" t="s">
        <v>9</v>
      </c>
      <c r="AD8" s="10"/>
      <c r="AE8" s="13" t="s">
        <v>8</v>
      </c>
      <c r="AF8" s="13" t="s">
        <v>9</v>
      </c>
      <c r="AG8" s="52"/>
      <c r="AH8" s="11" t="s">
        <v>31</v>
      </c>
      <c r="AI8" s="2"/>
    </row>
    <row r="9" spans="1:35" x14ac:dyDescent="0.3">
      <c r="A9" s="71" t="s">
        <v>12</v>
      </c>
      <c r="B9" s="71" t="s">
        <v>13</v>
      </c>
      <c r="C9" s="71" t="s">
        <v>7</v>
      </c>
      <c r="D9" s="71" t="s">
        <v>14</v>
      </c>
      <c r="E9" s="71" t="s">
        <v>15</v>
      </c>
      <c r="F9" s="43"/>
      <c r="G9" s="71" t="s">
        <v>88</v>
      </c>
      <c r="H9" s="71" t="s">
        <v>91</v>
      </c>
      <c r="I9" s="71" t="s">
        <v>89</v>
      </c>
      <c r="J9" s="71" t="s">
        <v>92</v>
      </c>
      <c r="K9" s="20" t="s">
        <v>94</v>
      </c>
      <c r="L9" s="15" t="s">
        <v>17</v>
      </c>
      <c r="M9" s="15" t="s">
        <v>95</v>
      </c>
      <c r="N9" s="20" t="s">
        <v>94</v>
      </c>
      <c r="O9" s="37" t="s">
        <v>18</v>
      </c>
      <c r="P9" s="15" t="s">
        <v>95</v>
      </c>
      <c r="Q9" s="20" t="s">
        <v>94</v>
      </c>
      <c r="R9" s="20" t="s">
        <v>94</v>
      </c>
      <c r="S9" s="43"/>
      <c r="T9" s="15" t="s">
        <v>32</v>
      </c>
      <c r="U9" s="15" t="s">
        <v>33</v>
      </c>
      <c r="V9" s="15" t="s">
        <v>34</v>
      </c>
      <c r="W9" s="15" t="s">
        <v>35</v>
      </c>
      <c r="X9" s="15" t="s">
        <v>126</v>
      </c>
      <c r="Y9" s="15" t="s">
        <v>36</v>
      </c>
      <c r="Z9" s="14" t="s">
        <v>37</v>
      </c>
      <c r="AA9" s="14" t="s">
        <v>31</v>
      </c>
      <c r="AB9" s="56"/>
      <c r="AC9" s="14" t="s">
        <v>29</v>
      </c>
      <c r="AD9" s="14" t="s">
        <v>9</v>
      </c>
      <c r="AE9" s="15" t="s">
        <v>30</v>
      </c>
      <c r="AF9" s="15" t="s">
        <v>31</v>
      </c>
      <c r="AG9" s="54"/>
      <c r="AH9" s="19" t="s">
        <v>38</v>
      </c>
      <c r="AI9" s="14" t="s">
        <v>41</v>
      </c>
    </row>
    <row r="10" spans="1:35" x14ac:dyDescent="0.3">
      <c r="A10" s="10">
        <v>10</v>
      </c>
      <c r="B10" s="2" t="s">
        <v>125</v>
      </c>
      <c r="C10" s="200"/>
      <c r="D10" s="200"/>
      <c r="E10" s="200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4"/>
      <c r="T10" s="29"/>
      <c r="U10" s="29"/>
      <c r="V10" s="29"/>
      <c r="W10" s="29"/>
      <c r="X10" s="29"/>
      <c r="Y10" s="29"/>
      <c r="Z10" s="29"/>
      <c r="AA10" s="29"/>
      <c r="AB10" s="57"/>
      <c r="AC10" s="46"/>
      <c r="AD10" s="46"/>
      <c r="AE10" s="46"/>
      <c r="AF10" s="46"/>
      <c r="AG10" s="52"/>
      <c r="AH10" s="44"/>
      <c r="AI10" s="23"/>
    </row>
    <row r="11" spans="1:35" s="92" customFormat="1" x14ac:dyDescent="0.3">
      <c r="A11" s="10">
        <v>6</v>
      </c>
      <c r="B11" s="2" t="s">
        <v>115</v>
      </c>
      <c r="C11" s="2" t="s">
        <v>122</v>
      </c>
      <c r="D11" s="2" t="s">
        <v>123</v>
      </c>
      <c r="E11" s="2" t="s">
        <v>124</v>
      </c>
      <c r="F11"/>
      <c r="G11" s="33">
        <v>7</v>
      </c>
      <c r="H11" s="33">
        <v>6.8</v>
      </c>
      <c r="I11" s="33">
        <v>6.5</v>
      </c>
      <c r="J11" s="33">
        <v>6.5</v>
      </c>
      <c r="K11" s="139">
        <f t="shared" ref="K11" si="0">(G11+H11+I11+J11)/4</f>
        <v>6.7</v>
      </c>
      <c r="L11" s="33">
        <v>6.5</v>
      </c>
      <c r="M11" s="33"/>
      <c r="N11" s="139">
        <f t="shared" ref="N11" si="1">L11-M11</f>
        <v>6.5</v>
      </c>
      <c r="O11" s="33">
        <v>7</v>
      </c>
      <c r="P11" s="33"/>
      <c r="Q11" s="139">
        <f t="shared" ref="Q11" si="2">O11-P11</f>
        <v>7</v>
      </c>
      <c r="R11" s="4">
        <f t="shared" ref="R11" si="3">((K11*0.4)+(N11*0.4)+(Q11*0.2))</f>
        <v>6.6800000000000006</v>
      </c>
      <c r="S11" s="62"/>
      <c r="T11" s="63">
        <v>6.8</v>
      </c>
      <c r="U11" s="63">
        <v>8</v>
      </c>
      <c r="V11" s="63">
        <v>6</v>
      </c>
      <c r="W11" s="63">
        <v>6</v>
      </c>
      <c r="X11" s="63">
        <v>7</v>
      </c>
      <c r="Y11" s="137">
        <f t="shared" ref="Y11" si="4">SUM((T11*0.2),(U11*0.25),(V11*0.2),(W11*0.2)+(X11*0.15))</f>
        <v>6.8100000000000005</v>
      </c>
      <c r="Z11" s="65"/>
      <c r="AA11" s="61">
        <f t="shared" ref="AA11" si="5">Y11-Z11</f>
        <v>6.8100000000000005</v>
      </c>
      <c r="AB11" s="66"/>
      <c r="AC11" s="180">
        <v>8.56</v>
      </c>
      <c r="AD11" s="182">
        <f t="shared" ref="AD11" si="6">AC11</f>
        <v>8.56</v>
      </c>
      <c r="AE11" s="65"/>
      <c r="AF11" s="61">
        <f t="shared" ref="AF11" si="7">AD11-AE11</f>
        <v>8.56</v>
      </c>
      <c r="AG11" s="67"/>
      <c r="AH11" s="68">
        <f t="shared" ref="AH11" si="8">SUM((R11*0.25)+(AA11*0.25)+(AF11*0.5))</f>
        <v>7.6525000000000007</v>
      </c>
      <c r="AI11" s="69">
        <v>1</v>
      </c>
    </row>
    <row r="12" spans="1:35" x14ac:dyDescent="0.3">
      <c r="A12" s="10">
        <v>14</v>
      </c>
      <c r="B12" s="2" t="s">
        <v>149</v>
      </c>
      <c r="C12" s="200"/>
      <c r="D12" s="200"/>
      <c r="E12" s="200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4"/>
      <c r="T12" s="29"/>
      <c r="U12" s="29"/>
      <c r="V12" s="29"/>
      <c r="W12" s="29"/>
      <c r="X12" s="29"/>
      <c r="Y12" s="29"/>
      <c r="Z12" s="29"/>
      <c r="AA12" s="29"/>
      <c r="AB12" s="57"/>
      <c r="AC12" s="46"/>
      <c r="AD12" s="46"/>
      <c r="AE12" s="46"/>
      <c r="AF12" s="46"/>
      <c r="AG12" s="52"/>
      <c r="AH12" s="44"/>
      <c r="AI12" s="23"/>
    </row>
    <row r="13" spans="1:35" s="92" customFormat="1" x14ac:dyDescent="0.3">
      <c r="A13" s="10">
        <v>16</v>
      </c>
      <c r="B13" s="2" t="s">
        <v>143</v>
      </c>
      <c r="C13" s="2" t="s">
        <v>122</v>
      </c>
      <c r="D13" s="2" t="s">
        <v>123</v>
      </c>
      <c r="E13" s="2" t="s">
        <v>124</v>
      </c>
      <c r="F13"/>
      <c r="G13" s="33">
        <v>7</v>
      </c>
      <c r="H13" s="33">
        <v>6.8</v>
      </c>
      <c r="I13" s="33">
        <v>6.5</v>
      </c>
      <c r="J13" s="33">
        <v>6.5</v>
      </c>
      <c r="K13" s="139">
        <f t="shared" ref="K13" si="9">(G13+H13+I13+J13)/4</f>
        <v>6.7</v>
      </c>
      <c r="L13" s="33">
        <v>6.5</v>
      </c>
      <c r="M13" s="33"/>
      <c r="N13" s="139">
        <f t="shared" ref="N13" si="10">L13-M13</f>
        <v>6.5</v>
      </c>
      <c r="O13" s="33">
        <v>7</v>
      </c>
      <c r="P13" s="33"/>
      <c r="Q13" s="139">
        <f t="shared" ref="Q13" si="11">O13-P13</f>
        <v>7</v>
      </c>
      <c r="R13" s="4">
        <f t="shared" ref="R13" si="12">((K13*0.4)+(N13*0.4)+(Q13*0.2))</f>
        <v>6.6800000000000006</v>
      </c>
      <c r="S13" s="62"/>
      <c r="T13" s="63">
        <v>6.8</v>
      </c>
      <c r="U13" s="63">
        <v>8</v>
      </c>
      <c r="V13" s="63">
        <v>7</v>
      </c>
      <c r="W13" s="63">
        <v>6.3</v>
      </c>
      <c r="X13" s="63">
        <v>6.3</v>
      </c>
      <c r="Y13" s="137">
        <f t="shared" ref="Y13" si="13">SUM((T13*0.2),(U13*0.25),(V13*0.2),(W13*0.2)+(X13*0.15))</f>
        <v>6.9650000000000007</v>
      </c>
      <c r="Z13" s="65"/>
      <c r="AA13" s="61">
        <f t="shared" ref="AA13" si="14">Y13-Z13</f>
        <v>6.9650000000000007</v>
      </c>
      <c r="AB13" s="66"/>
      <c r="AC13" s="180">
        <v>7.93</v>
      </c>
      <c r="AD13" s="182">
        <f t="shared" ref="AD13" si="15">AC13</f>
        <v>7.93</v>
      </c>
      <c r="AE13" s="65"/>
      <c r="AF13" s="61">
        <f t="shared" ref="AF13" si="16">AD13-AE13</f>
        <v>7.93</v>
      </c>
      <c r="AG13" s="67"/>
      <c r="AH13" s="68">
        <f t="shared" ref="AH13" si="17">SUM((R13*0.25)+(AA13*0.25)+(AF13*0.5))</f>
        <v>7.3762500000000006</v>
      </c>
      <c r="AI13" s="69">
        <v>2</v>
      </c>
    </row>
    <row r="14" spans="1:35" x14ac:dyDescent="0.3">
      <c r="A14" s="10">
        <v>11</v>
      </c>
      <c r="B14" s="2" t="s">
        <v>150</v>
      </c>
      <c r="C14" s="200"/>
      <c r="D14" s="200"/>
      <c r="E14" s="200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4"/>
      <c r="T14" s="29"/>
      <c r="U14" s="29"/>
      <c r="V14" s="29"/>
      <c r="W14" s="29"/>
      <c r="X14" s="29"/>
      <c r="Y14" s="29"/>
      <c r="Z14" s="29"/>
      <c r="AA14" s="29"/>
      <c r="AB14" s="57"/>
      <c r="AC14" s="46"/>
      <c r="AD14" s="46"/>
      <c r="AE14" s="46"/>
      <c r="AF14" s="46"/>
      <c r="AG14" s="52"/>
      <c r="AH14" s="44"/>
      <c r="AI14" s="23"/>
    </row>
    <row r="15" spans="1:35" s="92" customFormat="1" x14ac:dyDescent="0.3">
      <c r="A15" s="10">
        <v>13</v>
      </c>
      <c r="B15" s="2" t="s">
        <v>148</v>
      </c>
      <c r="C15" s="2" t="s">
        <v>122</v>
      </c>
      <c r="D15" s="2" t="s">
        <v>123</v>
      </c>
      <c r="E15" s="2" t="s">
        <v>124</v>
      </c>
      <c r="F15"/>
      <c r="G15" s="33">
        <v>7</v>
      </c>
      <c r="H15" s="33">
        <v>6.8</v>
      </c>
      <c r="I15" s="33">
        <v>6.5</v>
      </c>
      <c r="J15" s="33">
        <v>6.5</v>
      </c>
      <c r="K15" s="139">
        <f t="shared" ref="K15" si="18">(G15+H15+I15+J15)/4</f>
        <v>6.7</v>
      </c>
      <c r="L15" s="33">
        <v>6.5</v>
      </c>
      <c r="M15" s="33"/>
      <c r="N15" s="139">
        <f t="shared" ref="N15" si="19">L15-M15</f>
        <v>6.5</v>
      </c>
      <c r="O15" s="33">
        <v>7</v>
      </c>
      <c r="P15" s="33"/>
      <c r="Q15" s="139">
        <f t="shared" ref="Q15" si="20">O15-P15</f>
        <v>7</v>
      </c>
      <c r="R15" s="4">
        <f t="shared" ref="R15" si="21">((K15*0.4)+(N15*0.4)+(Q15*0.2))</f>
        <v>6.6800000000000006</v>
      </c>
      <c r="S15" s="62"/>
      <c r="T15" s="63">
        <v>6</v>
      </c>
      <c r="U15" s="63">
        <v>8.5</v>
      </c>
      <c r="V15" s="63">
        <v>7</v>
      </c>
      <c r="W15" s="63">
        <v>6.5</v>
      </c>
      <c r="X15" s="63">
        <v>4</v>
      </c>
      <c r="Y15" s="137">
        <f t="shared" ref="Y15" si="22">SUM((T15*0.2),(U15*0.25),(V15*0.2),(W15*0.2)+(X15*0.15))</f>
        <v>6.625</v>
      </c>
      <c r="Z15" s="65"/>
      <c r="AA15" s="61">
        <f t="shared" ref="AA15" si="23">Y15-Z15</f>
        <v>6.625</v>
      </c>
      <c r="AB15" s="66"/>
      <c r="AC15" s="180">
        <v>7.7149999999999999</v>
      </c>
      <c r="AD15" s="182">
        <f t="shared" ref="AD15" si="24">AC15</f>
        <v>7.7149999999999999</v>
      </c>
      <c r="AE15" s="65"/>
      <c r="AF15" s="61">
        <f t="shared" ref="AF15" si="25">AD15-AE15</f>
        <v>7.7149999999999999</v>
      </c>
      <c r="AG15" s="67"/>
      <c r="AH15" s="68">
        <f t="shared" ref="AH15" si="26">SUM((R15*0.25)+(AA15*0.25)+(AF15*0.5))</f>
        <v>7.1837499999999999</v>
      </c>
      <c r="AI15" s="69">
        <v>3</v>
      </c>
    </row>
    <row r="16" spans="1:35" x14ac:dyDescent="0.3">
      <c r="A16" s="10">
        <v>9</v>
      </c>
      <c r="B16" s="2" t="s">
        <v>121</v>
      </c>
      <c r="C16" s="200"/>
      <c r="D16" s="200"/>
      <c r="E16" s="200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4"/>
      <c r="T16" s="29"/>
      <c r="U16" s="29"/>
      <c r="V16" s="29"/>
      <c r="W16" s="29"/>
      <c r="X16" s="29"/>
      <c r="Y16" s="29"/>
      <c r="Z16" s="29"/>
      <c r="AA16" s="29"/>
      <c r="AB16" s="57"/>
      <c r="AC16" s="46"/>
      <c r="AD16" s="46"/>
      <c r="AE16" s="46"/>
      <c r="AF16" s="46"/>
      <c r="AG16" s="52"/>
      <c r="AH16" s="44"/>
      <c r="AI16" s="23"/>
    </row>
    <row r="17" spans="1:35" s="92" customFormat="1" x14ac:dyDescent="0.3">
      <c r="A17" s="10">
        <v>7</v>
      </c>
      <c r="B17" s="2" t="s">
        <v>152</v>
      </c>
      <c r="C17" s="2" t="s">
        <v>122</v>
      </c>
      <c r="D17" s="2" t="s">
        <v>123</v>
      </c>
      <c r="E17" s="2" t="s">
        <v>124</v>
      </c>
      <c r="F17"/>
      <c r="G17" s="33">
        <v>7</v>
      </c>
      <c r="H17" s="33">
        <v>6.8</v>
      </c>
      <c r="I17" s="33">
        <v>6.5</v>
      </c>
      <c r="J17" s="33">
        <v>6.5</v>
      </c>
      <c r="K17" s="139">
        <f>(G17+H17+I17+J17)/4</f>
        <v>6.7</v>
      </c>
      <c r="L17" s="33">
        <v>6.5</v>
      </c>
      <c r="M17" s="33"/>
      <c r="N17" s="139">
        <f>L17-M17</f>
        <v>6.5</v>
      </c>
      <c r="O17" s="33">
        <v>7</v>
      </c>
      <c r="P17" s="33"/>
      <c r="Q17" s="139">
        <f>O17-P17</f>
        <v>7</v>
      </c>
      <c r="R17" s="4">
        <f>((K17*0.4)+(N17*0.4)+(Q17*0.2))</f>
        <v>6.6800000000000006</v>
      </c>
      <c r="S17" s="62"/>
      <c r="T17" s="63">
        <v>5.5</v>
      </c>
      <c r="U17" s="63">
        <v>9.5</v>
      </c>
      <c r="V17" s="63">
        <v>6</v>
      </c>
      <c r="W17" s="63">
        <v>5.9</v>
      </c>
      <c r="X17" s="63">
        <v>4</v>
      </c>
      <c r="Y17" s="137">
        <f>SUM((T17*0.2),(U17*0.25),(V17*0.2),(W17*0.2)+(X17*0.15))</f>
        <v>6.455000000000001</v>
      </c>
      <c r="Z17" s="65"/>
      <c r="AA17" s="61">
        <f>Y17-Z17</f>
        <v>6.455000000000001</v>
      </c>
      <c r="AB17" s="66"/>
      <c r="AC17" s="180">
        <v>7.2</v>
      </c>
      <c r="AD17" s="182">
        <f>AC17</f>
        <v>7.2</v>
      </c>
      <c r="AE17" s="65"/>
      <c r="AF17" s="61">
        <f>AD17-AE17</f>
        <v>7.2</v>
      </c>
      <c r="AG17" s="67"/>
      <c r="AH17" s="68">
        <f>SUM((R17*0.25)+(AA17*0.25)+(AF17*0.5))</f>
        <v>6.8837500000000009</v>
      </c>
      <c r="AI17" s="69">
        <v>4</v>
      </c>
    </row>
  </sheetData>
  <pageMargins left="0.70866141732283472" right="0.70866141732283472" top="0.74803149606299213" bottom="0.74803149606299213" header="0.31496062992125984" footer="0.31496062992125984"/>
  <pageSetup orientation="landscape" horizontalDpi="360" verticalDpi="36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9" tint="0.79998168889431442"/>
    <pageSetUpPr fitToPage="1"/>
  </sheetPr>
  <dimension ref="A1:AP16"/>
  <sheetViews>
    <sheetView workbookViewId="0">
      <selection activeCell="AO6" sqref="AO6:AP16"/>
    </sheetView>
  </sheetViews>
  <sheetFormatPr defaultRowHeight="14.4" x14ac:dyDescent="0.3"/>
  <cols>
    <col min="1" max="1" width="5.77734375" customWidth="1"/>
    <col min="2" max="4" width="22.88671875" customWidth="1"/>
    <col min="5" max="5" width="17.109375" customWidth="1"/>
    <col min="6" max="6" width="7.5546875" customWidth="1"/>
    <col min="7" max="7" width="10.77734375" customWidth="1"/>
    <col min="8" max="8" width="9.21875" customWidth="1"/>
    <col min="9" max="9" width="11" customWidth="1"/>
    <col min="18" max="18" width="2.88671875" customWidth="1"/>
    <col min="29" max="29" width="2.88671875" customWidth="1"/>
    <col min="40" max="40" width="3" customWidth="1"/>
    <col min="42" max="42" width="13.109375" customWidth="1"/>
  </cols>
  <sheetData>
    <row r="1" spans="1:42" ht="15.6" x14ac:dyDescent="0.3">
      <c r="A1" s="1" t="str">
        <f>'Comp Detail'!A1</f>
        <v>Vaulting QLD State Championsip 2024</v>
      </c>
      <c r="B1" s="2"/>
      <c r="C1" s="2"/>
      <c r="D1" s="3" t="s">
        <v>0</v>
      </c>
      <c r="F1" s="35"/>
      <c r="G1" s="35"/>
      <c r="H1" s="35"/>
      <c r="I1" s="35"/>
      <c r="J1" s="2"/>
      <c r="K1" s="2"/>
      <c r="L1" s="2"/>
      <c r="M1" s="2"/>
      <c r="N1" s="2"/>
      <c r="O1" s="2"/>
      <c r="P1" s="2"/>
      <c r="Q1" s="2"/>
      <c r="AP1" s="5">
        <f ca="1">NOW()</f>
        <v>45603.465818518518</v>
      </c>
    </row>
    <row r="2" spans="1:42" ht="15.6" x14ac:dyDescent="0.3">
      <c r="A2" s="1"/>
      <c r="B2" s="2"/>
      <c r="C2" s="2"/>
      <c r="D2" s="3" t="s">
        <v>1</v>
      </c>
      <c r="F2" s="35"/>
      <c r="G2" s="35"/>
      <c r="H2" s="35"/>
      <c r="I2" s="35"/>
      <c r="J2" s="2"/>
      <c r="K2" s="2"/>
      <c r="L2" s="2"/>
      <c r="M2" s="2"/>
      <c r="N2" s="2"/>
      <c r="O2" s="2"/>
      <c r="P2" s="2"/>
      <c r="Q2" s="2"/>
      <c r="AP2" s="6">
        <f ca="1">NOW()</f>
        <v>45603.465818518518</v>
      </c>
    </row>
    <row r="3" spans="1:42" ht="15.6" x14ac:dyDescent="0.3">
      <c r="A3" s="1" t="str">
        <f>'Comp Detail'!A3</f>
        <v>6-7 July 2024</v>
      </c>
      <c r="B3" s="2"/>
      <c r="C3" s="2"/>
      <c r="D3" s="3"/>
    </row>
    <row r="4" spans="1:42" ht="15.6" x14ac:dyDescent="0.3">
      <c r="A4" s="1"/>
      <c r="B4" s="2"/>
      <c r="C4" s="3"/>
      <c r="D4" s="2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</row>
    <row r="5" spans="1:42" s="2" customFormat="1" ht="15.6" x14ac:dyDescent="0.3">
      <c r="A5" s="1" t="s">
        <v>147</v>
      </c>
      <c r="B5" s="7"/>
      <c r="F5" s="7" t="s">
        <v>3</v>
      </c>
      <c r="G5" s="2">
        <f>E1</f>
        <v>0</v>
      </c>
      <c r="J5"/>
      <c r="K5" s="7"/>
      <c r="L5" s="7"/>
      <c r="M5" s="7"/>
      <c r="R5" s="52"/>
      <c r="S5" s="7" t="s">
        <v>3</v>
      </c>
      <c r="T5" s="2">
        <f>E1</f>
        <v>0</v>
      </c>
      <c r="W5" s="7"/>
      <c r="Y5" s="7"/>
      <c r="AC5" s="52"/>
      <c r="AD5" s="7" t="s">
        <v>5</v>
      </c>
      <c r="AE5" s="2">
        <f>E2</f>
        <v>0</v>
      </c>
      <c r="AH5" s="7"/>
      <c r="AJ5" s="7"/>
      <c r="AN5" s="52"/>
    </row>
    <row r="6" spans="1:42" s="2" customFormat="1" ht="15.6" x14ac:dyDescent="0.3">
      <c r="A6" s="1" t="s">
        <v>59</v>
      </c>
      <c r="B6" s="7">
        <v>12</v>
      </c>
      <c r="F6" s="7" t="s">
        <v>7</v>
      </c>
      <c r="J6"/>
      <c r="R6" s="52"/>
      <c r="AC6" s="52"/>
      <c r="AN6" s="52"/>
    </row>
    <row r="7" spans="1:42" s="2" customFormat="1" x14ac:dyDescent="0.3">
      <c r="F7" s="7" t="s">
        <v>16</v>
      </c>
      <c r="J7" s="138" t="s">
        <v>16</v>
      </c>
      <c r="K7" s="11"/>
      <c r="L7" s="11"/>
      <c r="M7" s="11" t="s">
        <v>17</v>
      </c>
      <c r="N7"/>
      <c r="O7" s="11"/>
      <c r="P7" s="11" t="s">
        <v>18</v>
      </c>
      <c r="Q7" s="11" t="s">
        <v>87</v>
      </c>
      <c r="R7" s="55"/>
      <c r="AB7" s="10" t="s">
        <v>73</v>
      </c>
      <c r="AC7" s="55"/>
      <c r="AM7" s="10" t="s">
        <v>73</v>
      </c>
      <c r="AN7" s="55"/>
      <c r="AO7" s="11" t="s">
        <v>31</v>
      </c>
    </row>
    <row r="8" spans="1:42" s="2" customFormat="1" x14ac:dyDescent="0.3">
      <c r="A8" s="70" t="s">
        <v>12</v>
      </c>
      <c r="B8" s="70" t="s">
        <v>13</v>
      </c>
      <c r="C8" s="70" t="s">
        <v>7</v>
      </c>
      <c r="D8" s="70" t="s">
        <v>14</v>
      </c>
      <c r="E8" s="70" t="s">
        <v>15</v>
      </c>
      <c r="F8" s="71" t="s">
        <v>88</v>
      </c>
      <c r="G8" s="71" t="s">
        <v>91</v>
      </c>
      <c r="H8" s="71" t="s">
        <v>89</v>
      </c>
      <c r="I8" s="71" t="s">
        <v>92</v>
      </c>
      <c r="J8" s="20" t="s">
        <v>94</v>
      </c>
      <c r="K8" s="15" t="s">
        <v>17</v>
      </c>
      <c r="L8" s="15" t="s">
        <v>95</v>
      </c>
      <c r="M8" s="20" t="s">
        <v>94</v>
      </c>
      <c r="N8" s="37" t="s">
        <v>18</v>
      </c>
      <c r="O8" s="15" t="s">
        <v>95</v>
      </c>
      <c r="P8" s="20" t="s">
        <v>94</v>
      </c>
      <c r="Q8" s="20" t="s">
        <v>94</v>
      </c>
      <c r="R8" s="52"/>
      <c r="S8" s="14" t="s">
        <v>19</v>
      </c>
      <c r="T8" s="14" t="s">
        <v>20</v>
      </c>
      <c r="U8" s="14" t="s">
        <v>21</v>
      </c>
      <c r="V8" s="14" t="s">
        <v>22</v>
      </c>
      <c r="W8" s="14" t="s">
        <v>23</v>
      </c>
      <c r="X8" s="14" t="s">
        <v>24</v>
      </c>
      <c r="Y8" s="14" t="s">
        <v>25</v>
      </c>
      <c r="Z8" s="14" t="s">
        <v>74</v>
      </c>
      <c r="AA8" s="14" t="s">
        <v>75</v>
      </c>
      <c r="AB8" s="14" t="s">
        <v>76</v>
      </c>
      <c r="AC8" s="52"/>
      <c r="AD8" s="14" t="s">
        <v>19</v>
      </c>
      <c r="AE8" s="14" t="s">
        <v>20</v>
      </c>
      <c r="AF8" s="14" t="s">
        <v>21</v>
      </c>
      <c r="AG8" s="14" t="s">
        <v>22</v>
      </c>
      <c r="AH8" s="14" t="s">
        <v>23</v>
      </c>
      <c r="AI8" s="14" t="s">
        <v>24</v>
      </c>
      <c r="AJ8" s="14" t="s">
        <v>25</v>
      </c>
      <c r="AK8" s="14" t="s">
        <v>74</v>
      </c>
      <c r="AL8" s="14" t="s">
        <v>75</v>
      </c>
      <c r="AM8" s="14" t="s">
        <v>76</v>
      </c>
      <c r="AN8" s="52"/>
      <c r="AO8" s="19" t="s">
        <v>38</v>
      </c>
      <c r="AP8" s="14" t="s">
        <v>41</v>
      </c>
    </row>
    <row r="9" spans="1:42" s="2" customFormat="1" x14ac:dyDescent="0.3">
      <c r="A9" s="71"/>
      <c r="B9" s="71"/>
      <c r="C9" s="71"/>
      <c r="D9" s="71"/>
      <c r="E9" s="71"/>
      <c r="R9" s="52"/>
      <c r="AC9" s="52"/>
      <c r="AN9" s="52"/>
    </row>
    <row r="10" spans="1:42" s="2" customFormat="1" ht="15.6" x14ac:dyDescent="0.3">
      <c r="A10" s="113">
        <v>1</v>
      </c>
      <c r="B10" s="2" t="s">
        <v>143</v>
      </c>
      <c r="C10" s="74"/>
      <c r="D10" s="74"/>
      <c r="E10" s="74"/>
      <c r="F10" s="114"/>
      <c r="G10" s="114"/>
      <c r="H10" s="114"/>
      <c r="I10" s="114"/>
      <c r="J10" s="114"/>
      <c r="K10" s="114"/>
      <c r="L10" s="114"/>
      <c r="M10" s="114"/>
      <c r="N10" s="114"/>
      <c r="O10" s="114"/>
      <c r="P10" s="114"/>
      <c r="Q10" s="114"/>
      <c r="R10" s="52"/>
      <c r="S10" s="25">
        <v>5.6</v>
      </c>
      <c r="T10" s="25">
        <v>7.9</v>
      </c>
      <c r="U10" s="25">
        <v>6.5</v>
      </c>
      <c r="V10" s="25">
        <v>6.4</v>
      </c>
      <c r="W10" s="25">
        <v>7.2</v>
      </c>
      <c r="X10" s="25">
        <v>7.2</v>
      </c>
      <c r="Y10" s="25">
        <v>7.9</v>
      </c>
      <c r="Z10" s="25">
        <v>6.5</v>
      </c>
      <c r="AA10" s="4">
        <f t="shared" ref="AA10:AA15" si="0">SUM(S10:Z10)</f>
        <v>55.2</v>
      </c>
      <c r="AB10" s="44"/>
      <c r="AC10" s="52"/>
      <c r="AD10" s="25">
        <v>6.5</v>
      </c>
      <c r="AE10" s="25">
        <v>6.5</v>
      </c>
      <c r="AF10" s="25">
        <v>7</v>
      </c>
      <c r="AG10" s="25">
        <v>5.5</v>
      </c>
      <c r="AH10" s="25">
        <v>7</v>
      </c>
      <c r="AI10" s="25">
        <v>7</v>
      </c>
      <c r="AJ10" s="25">
        <v>6.5</v>
      </c>
      <c r="AK10" s="25">
        <v>6</v>
      </c>
      <c r="AL10" s="4">
        <f t="shared" ref="AL10:AL15" si="1">SUM(AD10:AK10)</f>
        <v>52</v>
      </c>
      <c r="AM10" s="44"/>
      <c r="AN10" s="52"/>
      <c r="AO10" s="29"/>
      <c r="AP10" s="23"/>
    </row>
    <row r="11" spans="1:42" s="2" customFormat="1" ht="15.6" x14ac:dyDescent="0.3">
      <c r="A11" s="113">
        <v>2</v>
      </c>
      <c r="B11" s="2" t="s">
        <v>148</v>
      </c>
      <c r="C11" s="114"/>
      <c r="D11" s="114"/>
      <c r="E11" s="114"/>
      <c r="F11" s="114"/>
      <c r="G11" s="114"/>
      <c r="H11" s="114"/>
      <c r="I11" s="114"/>
      <c r="J11" s="114"/>
      <c r="K11" s="114"/>
      <c r="L11" s="114"/>
      <c r="M11" s="114"/>
      <c r="N11" s="114"/>
      <c r="O11" s="114"/>
      <c r="P11" s="114"/>
      <c r="Q11" s="114"/>
      <c r="R11" s="52"/>
      <c r="S11" s="25">
        <v>4.4000000000000004</v>
      </c>
      <c r="T11" s="25">
        <v>5.5</v>
      </c>
      <c r="U11" s="25">
        <v>7.2</v>
      </c>
      <c r="V11" s="25">
        <v>7.5</v>
      </c>
      <c r="W11" s="25">
        <v>8.1999999999999993</v>
      </c>
      <c r="X11" s="25">
        <v>8.5</v>
      </c>
      <c r="Y11" s="25">
        <v>6.5</v>
      </c>
      <c r="Z11" s="25">
        <v>6</v>
      </c>
      <c r="AA11" s="4">
        <f t="shared" si="0"/>
        <v>53.8</v>
      </c>
      <c r="AB11" s="44"/>
      <c r="AC11" s="52"/>
      <c r="AD11" s="25">
        <v>5</v>
      </c>
      <c r="AE11" s="25">
        <v>6.5</v>
      </c>
      <c r="AF11" s="25">
        <v>6.5</v>
      </c>
      <c r="AG11" s="25">
        <v>5.5</v>
      </c>
      <c r="AH11" s="25">
        <v>6</v>
      </c>
      <c r="AI11" s="25">
        <v>5.5</v>
      </c>
      <c r="AJ11" s="25">
        <v>6</v>
      </c>
      <c r="AK11" s="25">
        <v>5.5</v>
      </c>
      <c r="AL11" s="4">
        <f t="shared" si="1"/>
        <v>46.5</v>
      </c>
      <c r="AM11" s="44"/>
      <c r="AN11" s="52"/>
      <c r="AO11" s="29"/>
      <c r="AP11" s="23"/>
    </row>
    <row r="12" spans="1:42" s="2" customFormat="1" ht="15.6" x14ac:dyDescent="0.3">
      <c r="A12" s="113">
        <v>3</v>
      </c>
      <c r="B12" t="s">
        <v>149</v>
      </c>
      <c r="C12" s="114"/>
      <c r="D12" s="114"/>
      <c r="E12" s="114"/>
      <c r="F12" s="114"/>
      <c r="G12" s="114"/>
      <c r="H12" s="114"/>
      <c r="I12" s="114"/>
      <c r="J12" s="114"/>
      <c r="K12" s="114"/>
      <c r="L12" s="114"/>
      <c r="M12" s="114"/>
      <c r="N12" s="114"/>
      <c r="O12" s="114"/>
      <c r="P12" s="114"/>
      <c r="Q12" s="114"/>
      <c r="R12" s="52"/>
      <c r="S12" s="25">
        <v>4.5</v>
      </c>
      <c r="T12" s="25">
        <v>7.3</v>
      </c>
      <c r="U12" s="25">
        <v>7.4</v>
      </c>
      <c r="V12" s="25">
        <v>6.5</v>
      </c>
      <c r="W12" s="25">
        <v>7.5</v>
      </c>
      <c r="X12" s="25">
        <v>7.8</v>
      </c>
      <c r="Y12" s="25">
        <v>8.5</v>
      </c>
      <c r="Z12" s="25">
        <v>7.4</v>
      </c>
      <c r="AA12" s="4">
        <f t="shared" si="0"/>
        <v>56.9</v>
      </c>
      <c r="AB12" s="44"/>
      <c r="AC12" s="52"/>
      <c r="AD12" s="25">
        <v>5.5</v>
      </c>
      <c r="AE12" s="25">
        <v>6.5</v>
      </c>
      <c r="AF12" s="25">
        <v>7.5</v>
      </c>
      <c r="AG12" s="25">
        <v>5.5</v>
      </c>
      <c r="AH12" s="25">
        <v>6.8</v>
      </c>
      <c r="AI12" s="25">
        <v>7</v>
      </c>
      <c r="AJ12" s="25">
        <v>6.8</v>
      </c>
      <c r="AK12" s="25">
        <v>5</v>
      </c>
      <c r="AL12" s="4">
        <f t="shared" si="1"/>
        <v>50.599999999999994</v>
      </c>
      <c r="AM12" s="44"/>
      <c r="AN12" s="52"/>
      <c r="AO12" s="29"/>
      <c r="AP12" s="23"/>
    </row>
    <row r="13" spans="1:42" s="2" customFormat="1" ht="15.6" x14ac:dyDescent="0.3">
      <c r="A13" s="113">
        <v>4</v>
      </c>
      <c r="B13" s="2" t="s">
        <v>150</v>
      </c>
      <c r="C13" s="114"/>
      <c r="D13" s="114"/>
      <c r="E13" s="114"/>
      <c r="F13" s="114"/>
      <c r="G13" s="114"/>
      <c r="H13" s="114"/>
      <c r="I13" s="114"/>
      <c r="J13" s="114"/>
      <c r="K13" s="114"/>
      <c r="L13" s="114"/>
      <c r="M13" s="114"/>
      <c r="N13" s="114"/>
      <c r="O13" s="114"/>
      <c r="P13" s="114"/>
      <c r="Q13" s="114"/>
      <c r="R13" s="52"/>
      <c r="S13" s="25">
        <v>4.2</v>
      </c>
      <c r="T13" s="25">
        <v>6.2</v>
      </c>
      <c r="U13" s="25">
        <v>7.5</v>
      </c>
      <c r="V13" s="25">
        <v>8</v>
      </c>
      <c r="W13" s="25">
        <v>7.2</v>
      </c>
      <c r="X13" s="25">
        <v>7.4</v>
      </c>
      <c r="Y13" s="25">
        <v>7</v>
      </c>
      <c r="Z13" s="25">
        <v>6.5</v>
      </c>
      <c r="AA13" s="4">
        <f t="shared" si="0"/>
        <v>54</v>
      </c>
      <c r="AB13" s="44"/>
      <c r="AC13" s="52"/>
      <c r="AD13" s="25">
        <v>4.8</v>
      </c>
      <c r="AE13" s="25">
        <v>5.5</v>
      </c>
      <c r="AF13" s="25">
        <v>8</v>
      </c>
      <c r="AG13" s="25">
        <v>5</v>
      </c>
      <c r="AH13" s="25">
        <v>7</v>
      </c>
      <c r="AI13" s="25">
        <v>7</v>
      </c>
      <c r="AJ13" s="25">
        <v>6.5</v>
      </c>
      <c r="AK13" s="25">
        <v>5.5</v>
      </c>
      <c r="AL13" s="4">
        <f t="shared" si="1"/>
        <v>49.3</v>
      </c>
      <c r="AM13" s="44"/>
      <c r="AN13" s="52"/>
      <c r="AO13" s="29"/>
      <c r="AP13" s="23"/>
    </row>
    <row r="14" spans="1:42" s="2" customFormat="1" ht="15.6" x14ac:dyDescent="0.3">
      <c r="A14" s="113">
        <v>5</v>
      </c>
      <c r="B14" t="s">
        <v>151</v>
      </c>
      <c r="C14" s="114"/>
      <c r="D14" s="114"/>
      <c r="E14" s="114"/>
      <c r="F14" s="114"/>
      <c r="G14" s="114"/>
      <c r="H14" s="114"/>
      <c r="I14" s="114"/>
      <c r="J14" s="114"/>
      <c r="K14" s="114"/>
      <c r="L14" s="114"/>
      <c r="M14" s="114"/>
      <c r="N14" s="114"/>
      <c r="O14" s="114"/>
      <c r="P14" s="114"/>
      <c r="Q14" s="114"/>
      <c r="R14" s="52"/>
      <c r="S14" s="25">
        <v>4.4000000000000004</v>
      </c>
      <c r="T14" s="25">
        <v>5</v>
      </c>
      <c r="U14" s="25">
        <v>5.6</v>
      </c>
      <c r="V14" s="25">
        <v>7.2</v>
      </c>
      <c r="W14" s="25">
        <v>8.1999999999999993</v>
      </c>
      <c r="X14" s="25">
        <v>7.2</v>
      </c>
      <c r="Y14" s="25">
        <v>6.4</v>
      </c>
      <c r="Z14" s="25">
        <v>6.4</v>
      </c>
      <c r="AA14" s="4">
        <f t="shared" si="0"/>
        <v>50.4</v>
      </c>
      <c r="AB14" s="44"/>
      <c r="AC14" s="52"/>
      <c r="AD14" s="25">
        <v>6.5</v>
      </c>
      <c r="AE14" s="25">
        <v>6</v>
      </c>
      <c r="AF14" s="25">
        <v>5</v>
      </c>
      <c r="AG14" s="25">
        <v>4.5</v>
      </c>
      <c r="AH14" s="25">
        <v>6.5</v>
      </c>
      <c r="AI14" s="25">
        <v>6</v>
      </c>
      <c r="AJ14" s="25">
        <v>6.5</v>
      </c>
      <c r="AK14" s="25">
        <v>5.5</v>
      </c>
      <c r="AL14" s="4">
        <f t="shared" si="1"/>
        <v>46.5</v>
      </c>
      <c r="AM14" s="44"/>
      <c r="AN14" s="52"/>
      <c r="AO14" s="29"/>
      <c r="AP14" s="23"/>
    </row>
    <row r="15" spans="1:42" s="2" customFormat="1" ht="15.6" x14ac:dyDescent="0.3">
      <c r="A15" s="113">
        <v>6</v>
      </c>
      <c r="B15" s="2" t="s">
        <v>141</v>
      </c>
      <c r="C15" s="114"/>
      <c r="D15" s="114"/>
      <c r="E15" s="114"/>
      <c r="F15" s="114"/>
      <c r="G15" s="114"/>
      <c r="H15" s="114"/>
      <c r="I15" s="114"/>
      <c r="J15" s="114"/>
      <c r="K15" s="114"/>
      <c r="L15" s="114"/>
      <c r="M15" s="114"/>
      <c r="N15" s="114"/>
      <c r="O15" s="114"/>
      <c r="P15" s="114"/>
      <c r="Q15" s="114"/>
      <c r="R15" s="52"/>
      <c r="S15" s="25">
        <v>4.2</v>
      </c>
      <c r="T15" s="25">
        <v>5.5</v>
      </c>
      <c r="U15" s="25">
        <v>6.2</v>
      </c>
      <c r="V15" s="25">
        <v>7</v>
      </c>
      <c r="W15" s="25">
        <v>7.2</v>
      </c>
      <c r="X15" s="25">
        <v>7.2</v>
      </c>
      <c r="Y15" s="25">
        <v>8</v>
      </c>
      <c r="Z15" s="25">
        <v>6.9</v>
      </c>
      <c r="AA15" s="4">
        <f t="shared" si="0"/>
        <v>52.199999999999996</v>
      </c>
      <c r="AB15" s="44"/>
      <c r="AC15" s="52"/>
      <c r="AD15" s="25">
        <v>5</v>
      </c>
      <c r="AE15" s="25">
        <v>6.5</v>
      </c>
      <c r="AF15" s="25">
        <v>5.8</v>
      </c>
      <c r="AG15" s="25">
        <v>6</v>
      </c>
      <c r="AH15" s="25">
        <v>6.5</v>
      </c>
      <c r="AI15" s="25">
        <v>6.5</v>
      </c>
      <c r="AJ15" s="25">
        <v>6.5</v>
      </c>
      <c r="AK15" s="25">
        <v>6.8</v>
      </c>
      <c r="AL15" s="4">
        <f t="shared" si="1"/>
        <v>49.599999999999994</v>
      </c>
      <c r="AM15" s="44"/>
      <c r="AN15" s="52"/>
      <c r="AO15" s="29"/>
      <c r="AP15" s="23"/>
    </row>
    <row r="16" spans="1:42" s="2" customFormat="1" ht="15.6" x14ac:dyDescent="0.3">
      <c r="A16" s="115"/>
      <c r="B16" s="115"/>
      <c r="C16" t="s">
        <v>122</v>
      </c>
      <c r="D16" s="2" t="s">
        <v>123</v>
      </c>
      <c r="E16" s="2" t="s">
        <v>124</v>
      </c>
      <c r="F16" s="178">
        <v>6.4</v>
      </c>
      <c r="G16" s="178">
        <v>6.8</v>
      </c>
      <c r="H16" s="178">
        <v>6.4</v>
      </c>
      <c r="I16" s="178">
        <v>6.5</v>
      </c>
      <c r="J16" s="179">
        <f>(F16+G16+H16+I16)/4</f>
        <v>6.5250000000000004</v>
      </c>
      <c r="K16" s="178">
        <v>7.5</v>
      </c>
      <c r="L16" s="178"/>
      <c r="M16" s="179">
        <f>K16-L16</f>
        <v>7.5</v>
      </c>
      <c r="N16" s="178">
        <v>7.4</v>
      </c>
      <c r="O16" s="178"/>
      <c r="P16" s="179">
        <f>N16-O16</f>
        <v>7.4</v>
      </c>
      <c r="Q16" s="61">
        <f>((J16*0.4)+(M16*0.4)+(P16*0.2))</f>
        <v>7.0900000000000007</v>
      </c>
      <c r="R16" s="66"/>
      <c r="S16" s="98"/>
      <c r="T16" s="98"/>
      <c r="U16" s="98"/>
      <c r="V16" s="98"/>
      <c r="W16" s="98"/>
      <c r="X16" s="98"/>
      <c r="Y16" s="98"/>
      <c r="Z16" s="98"/>
      <c r="AA16" s="61">
        <f>SUM(AA10:AA15)</f>
        <v>322.5</v>
      </c>
      <c r="AB16" s="61">
        <f>(AA16/6)/8</f>
        <v>6.71875</v>
      </c>
      <c r="AC16" s="66"/>
      <c r="AD16" s="98"/>
      <c r="AE16" s="98"/>
      <c r="AF16" s="98"/>
      <c r="AG16" s="98"/>
      <c r="AH16" s="98"/>
      <c r="AI16" s="98"/>
      <c r="AJ16" s="98"/>
      <c r="AK16" s="98"/>
      <c r="AL16" s="61">
        <f>SUM(AL10:AL15)</f>
        <v>294.5</v>
      </c>
      <c r="AM16" s="61">
        <f>(AL16/6)/8</f>
        <v>6.135416666666667</v>
      </c>
      <c r="AN16" s="99"/>
      <c r="AO16" s="61">
        <f>SUM((Q16*0.25)+(AM16*0.75))</f>
        <v>6.3740625</v>
      </c>
      <c r="AP16" s="69">
        <v>1</v>
      </c>
    </row>
  </sheetData>
  <pageMargins left="0.70866141732283472" right="0.70866141732283472" top="0.74803149606299213" bottom="0.74803149606299213" header="0.31496062992125984" footer="0.31496062992125984"/>
  <pageSetup scale="67" orientation="landscape" horizontalDpi="360" verticalDpi="360" r:id="rId1"/>
  <headerFooter>
    <oddFooter>&amp;CSquad Comp Pre-lim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B43586-5880-4ED7-9EE1-84E41466D580}">
  <dimension ref="A1:U23"/>
  <sheetViews>
    <sheetView workbookViewId="0">
      <selection activeCell="F31" sqref="F31"/>
    </sheetView>
  </sheetViews>
  <sheetFormatPr defaultColWidth="8.88671875" defaultRowHeight="14.4" x14ac:dyDescent="0.3"/>
  <cols>
    <col min="2" max="2" width="28.5546875" customWidth="1"/>
    <col min="3" max="3" width="24" bestFit="1" customWidth="1"/>
    <col min="4" max="4" width="2.5546875" customWidth="1"/>
    <col min="5" max="11" width="8.88671875" customWidth="1"/>
    <col min="12" max="12" width="7.5546875" customWidth="1"/>
    <col min="13" max="15" width="8.88671875" customWidth="1"/>
    <col min="16" max="16" width="7" customWidth="1"/>
    <col min="17" max="17" width="8.5546875" customWidth="1"/>
    <col min="18" max="18" width="9.5546875" customWidth="1"/>
    <col min="19" max="19" width="9.88671875" customWidth="1"/>
  </cols>
  <sheetData>
    <row r="1" spans="1:21" ht="15.6" x14ac:dyDescent="0.3">
      <c r="A1" s="1" t="str">
        <f>'Comp Detail'!A1</f>
        <v>Vaulting QLD State Championsip 2024</v>
      </c>
      <c r="B1" s="1"/>
      <c r="C1" s="140"/>
      <c r="M1" s="206"/>
      <c r="N1" s="206"/>
      <c r="O1" s="206"/>
    </row>
    <row r="2" spans="1:21" ht="15.6" x14ac:dyDescent="0.3">
      <c r="A2" s="1"/>
      <c r="B2" s="1"/>
      <c r="C2" s="140"/>
      <c r="M2" s="206"/>
      <c r="N2" s="206"/>
      <c r="O2" s="206"/>
    </row>
    <row r="3" spans="1:21" ht="15.6" x14ac:dyDescent="0.3">
      <c r="A3" s="1" t="str">
        <f>'Comp Detail'!A3</f>
        <v>6-7 July 2024</v>
      </c>
      <c r="B3" s="1"/>
      <c r="C3" s="140"/>
      <c r="M3" s="35"/>
      <c r="N3" s="35"/>
      <c r="O3" s="35"/>
    </row>
    <row r="4" spans="1:21" ht="15.6" x14ac:dyDescent="0.3">
      <c r="A4" s="1"/>
      <c r="B4" s="141"/>
      <c r="C4" s="35"/>
      <c r="M4" s="35"/>
      <c r="N4" s="35"/>
      <c r="O4" s="35"/>
    </row>
    <row r="5" spans="1:21" ht="15.6" x14ac:dyDescent="0.3">
      <c r="A5" s="142" t="s">
        <v>100</v>
      </c>
      <c r="B5" s="136"/>
      <c r="C5" s="134"/>
      <c r="D5" s="143"/>
      <c r="E5" s="136" t="s">
        <v>3</v>
      </c>
      <c r="F5" s="134"/>
      <c r="G5" s="134"/>
      <c r="H5" s="136"/>
      <c r="I5" s="143"/>
      <c r="J5" s="143"/>
      <c r="K5" s="143"/>
      <c r="L5" s="143"/>
      <c r="M5" s="144" t="s">
        <v>5</v>
      </c>
      <c r="N5" s="145"/>
      <c r="O5" s="143"/>
      <c r="P5" s="143"/>
      <c r="Q5" s="143"/>
      <c r="R5" s="143"/>
      <c r="S5" s="143"/>
      <c r="T5" s="143"/>
    </row>
    <row r="6" spans="1:21" ht="15.6" x14ac:dyDescent="0.3">
      <c r="A6" s="142" t="s">
        <v>59</v>
      </c>
      <c r="B6" s="136">
        <v>14</v>
      </c>
      <c r="C6" s="134"/>
      <c r="D6" s="143"/>
      <c r="E6" s="134"/>
      <c r="F6" s="134"/>
      <c r="G6" s="134"/>
      <c r="H6" s="134"/>
      <c r="I6" s="143"/>
      <c r="J6" s="143"/>
      <c r="K6" s="143"/>
      <c r="L6" s="143"/>
      <c r="M6" s="143"/>
      <c r="N6" s="143"/>
      <c r="O6" s="143"/>
      <c r="P6" s="143"/>
      <c r="Q6" s="143"/>
      <c r="R6" s="143"/>
      <c r="S6" s="143"/>
      <c r="T6" s="143"/>
    </row>
    <row r="7" spans="1:21" x14ac:dyDescent="0.3">
      <c r="D7" s="199"/>
    </row>
    <row r="8" spans="1:21" x14ac:dyDescent="0.3">
      <c r="A8" s="134"/>
      <c r="B8" s="134"/>
      <c r="C8" s="134"/>
      <c r="D8" s="143"/>
      <c r="E8" s="143"/>
      <c r="F8" s="136"/>
      <c r="G8" s="134"/>
      <c r="H8" s="134"/>
      <c r="I8" s="134"/>
      <c r="J8" s="146"/>
      <c r="K8" s="146"/>
      <c r="L8" s="146"/>
      <c r="M8" s="146"/>
      <c r="N8" s="143"/>
      <c r="O8" s="143"/>
      <c r="P8" s="146"/>
      <c r="Q8" s="143"/>
      <c r="R8" s="143"/>
      <c r="S8" s="143"/>
      <c r="T8" s="147"/>
      <c r="U8" s="143"/>
    </row>
    <row r="9" spans="1:21" x14ac:dyDescent="0.3">
      <c r="D9" s="149"/>
      <c r="E9" s="146"/>
      <c r="F9" s="150" t="s">
        <v>42</v>
      </c>
      <c r="G9" s="148"/>
      <c r="H9" s="148"/>
      <c r="I9" s="148"/>
      <c r="J9" s="151" t="s">
        <v>42</v>
      </c>
      <c r="K9" s="151"/>
      <c r="L9" s="151" t="s">
        <v>42</v>
      </c>
      <c r="M9" s="152"/>
      <c r="N9" s="146"/>
      <c r="O9" s="146"/>
      <c r="P9" s="151" t="s">
        <v>81</v>
      </c>
      <c r="Q9" s="149"/>
      <c r="R9" s="146"/>
      <c r="S9" s="146"/>
      <c r="T9" s="181" t="s">
        <v>31</v>
      </c>
      <c r="U9" s="146"/>
    </row>
    <row r="10" spans="1:21" x14ac:dyDescent="0.3">
      <c r="A10" s="148" t="s">
        <v>12</v>
      </c>
      <c r="B10" s="148" t="s">
        <v>13</v>
      </c>
      <c r="C10" s="148" t="s">
        <v>15</v>
      </c>
      <c r="D10" s="154"/>
      <c r="E10" s="148" t="s">
        <v>32</v>
      </c>
      <c r="F10" s="148" t="s">
        <v>33</v>
      </c>
      <c r="G10" s="148" t="s">
        <v>34</v>
      </c>
      <c r="H10" s="148" t="s">
        <v>35</v>
      </c>
      <c r="I10" s="148" t="s">
        <v>126</v>
      </c>
      <c r="J10" s="151" t="s">
        <v>38</v>
      </c>
      <c r="K10" s="151" t="s">
        <v>118</v>
      </c>
      <c r="L10" s="151" t="s">
        <v>31</v>
      </c>
      <c r="M10" s="152"/>
      <c r="N10" s="143" t="s">
        <v>29</v>
      </c>
      <c r="O10" s="143" t="s">
        <v>97</v>
      </c>
      <c r="P10" s="151" t="s">
        <v>31</v>
      </c>
      <c r="Q10" s="154"/>
      <c r="R10" s="143" t="s">
        <v>98</v>
      </c>
      <c r="S10" s="143" t="s">
        <v>99</v>
      </c>
      <c r="T10" s="181" t="s">
        <v>38</v>
      </c>
      <c r="U10" s="146" t="s">
        <v>41</v>
      </c>
    </row>
    <row r="11" spans="1:21" x14ac:dyDescent="0.3">
      <c r="D11" s="154"/>
      <c r="E11" s="203"/>
      <c r="F11" s="203"/>
      <c r="G11" s="203"/>
      <c r="H11" s="203"/>
      <c r="I11" s="203"/>
      <c r="J11" s="169"/>
      <c r="K11" s="169"/>
      <c r="L11" s="169"/>
      <c r="M11" s="152"/>
      <c r="N11" s="143"/>
      <c r="O11" s="143"/>
      <c r="P11" s="151"/>
      <c r="Q11" s="154"/>
      <c r="R11" s="143"/>
      <c r="S11" s="143"/>
      <c r="T11" s="181"/>
      <c r="U11" s="146"/>
    </row>
    <row r="12" spans="1:21" x14ac:dyDescent="0.3">
      <c r="A12" s="10">
        <v>13</v>
      </c>
      <c r="B12" t="s">
        <v>148</v>
      </c>
      <c r="C12" s="2" t="s">
        <v>124</v>
      </c>
      <c r="D12" s="154"/>
      <c r="E12" s="168">
        <v>8</v>
      </c>
      <c r="F12" s="168">
        <v>8.5</v>
      </c>
      <c r="G12" s="168">
        <v>9</v>
      </c>
      <c r="H12" s="168">
        <v>8.9</v>
      </c>
      <c r="I12" s="168">
        <v>7</v>
      </c>
      <c r="J12" s="169">
        <f t="shared" ref="J12:J23" si="0">SUM((E12*0.2)+(F12*0.25)+(G12*0.2)+(H12*0.2)+(I12*0.15))</f>
        <v>8.3550000000000004</v>
      </c>
      <c r="K12" s="169"/>
      <c r="L12" s="169">
        <f t="shared" ref="L12:L23" si="1">SUM(J12-K12)</f>
        <v>8.3550000000000004</v>
      </c>
      <c r="M12" s="170"/>
      <c r="N12" s="171">
        <v>8.923</v>
      </c>
      <c r="O12" s="171"/>
      <c r="P12" s="169">
        <f t="shared" ref="P12:P23" si="2">N12-O12</f>
        <v>8.923</v>
      </c>
      <c r="Q12" s="172"/>
      <c r="R12" s="169">
        <f t="shared" ref="R12:R23" si="3">L12</f>
        <v>8.3550000000000004</v>
      </c>
      <c r="S12" s="169">
        <f t="shared" ref="S12:S23" si="4">P12</f>
        <v>8.923</v>
      </c>
      <c r="T12" s="173">
        <f t="shared" ref="T12:T23" si="5">(P12+L12)/2</f>
        <v>8.6389999999999993</v>
      </c>
      <c r="U12" s="143">
        <v>1</v>
      </c>
    </row>
    <row r="13" spans="1:21" x14ac:dyDescent="0.3">
      <c r="A13" s="10">
        <v>11</v>
      </c>
      <c r="B13" t="s">
        <v>155</v>
      </c>
      <c r="C13" s="2" t="s">
        <v>124</v>
      </c>
      <c r="D13" s="154"/>
      <c r="E13" s="168">
        <v>8</v>
      </c>
      <c r="F13" s="168">
        <v>8.6</v>
      </c>
      <c r="G13" s="168">
        <v>9</v>
      </c>
      <c r="H13" s="168">
        <v>8.1999999999999993</v>
      </c>
      <c r="I13" s="168">
        <v>7.2</v>
      </c>
      <c r="J13" s="169">
        <f t="shared" si="0"/>
        <v>8.27</v>
      </c>
      <c r="K13" s="169"/>
      <c r="L13" s="169">
        <f t="shared" si="1"/>
        <v>8.27</v>
      </c>
      <c r="M13" s="170"/>
      <c r="N13" s="171">
        <v>8.1999999999999993</v>
      </c>
      <c r="O13" s="171"/>
      <c r="P13" s="169">
        <f t="shared" si="2"/>
        <v>8.1999999999999993</v>
      </c>
      <c r="Q13" s="172"/>
      <c r="R13" s="169">
        <f t="shared" si="3"/>
        <v>8.27</v>
      </c>
      <c r="S13" s="169">
        <f t="shared" si="4"/>
        <v>8.1999999999999993</v>
      </c>
      <c r="T13" s="173">
        <f t="shared" si="5"/>
        <v>8.2349999999999994</v>
      </c>
      <c r="U13" s="143">
        <v>2</v>
      </c>
    </row>
    <row r="14" spans="1:21" x14ac:dyDescent="0.3">
      <c r="A14" s="10">
        <v>15</v>
      </c>
      <c r="B14" t="s">
        <v>151</v>
      </c>
      <c r="C14" s="2" t="s">
        <v>124</v>
      </c>
      <c r="D14" s="154"/>
      <c r="E14" s="168">
        <v>8</v>
      </c>
      <c r="F14" s="168">
        <v>7</v>
      </c>
      <c r="G14" s="168">
        <v>8.5</v>
      </c>
      <c r="H14" s="168">
        <v>7.5</v>
      </c>
      <c r="I14" s="168">
        <v>5</v>
      </c>
      <c r="J14" s="169">
        <f t="shared" si="0"/>
        <v>7.3000000000000007</v>
      </c>
      <c r="K14" s="169"/>
      <c r="L14" s="169">
        <f t="shared" si="1"/>
        <v>7.3000000000000007</v>
      </c>
      <c r="M14" s="170"/>
      <c r="N14" s="171">
        <v>9.0909999999999993</v>
      </c>
      <c r="O14" s="171"/>
      <c r="P14" s="169">
        <f t="shared" si="2"/>
        <v>9.0909999999999993</v>
      </c>
      <c r="Q14" s="172"/>
      <c r="R14" s="169">
        <f t="shared" si="3"/>
        <v>7.3000000000000007</v>
      </c>
      <c r="S14" s="169">
        <f t="shared" si="4"/>
        <v>9.0909999999999993</v>
      </c>
      <c r="T14" s="173">
        <f t="shared" si="5"/>
        <v>8.1954999999999991</v>
      </c>
      <c r="U14" s="143">
        <v>3</v>
      </c>
    </row>
    <row r="15" spans="1:21" x14ac:dyDescent="0.3">
      <c r="A15" s="10">
        <v>14</v>
      </c>
      <c r="B15" t="s">
        <v>149</v>
      </c>
      <c r="C15" s="2" t="s">
        <v>124</v>
      </c>
      <c r="D15" s="154"/>
      <c r="E15" s="168">
        <v>7.5</v>
      </c>
      <c r="F15" s="168">
        <v>7</v>
      </c>
      <c r="G15" s="168">
        <v>7.5</v>
      </c>
      <c r="H15" s="168">
        <v>6.2</v>
      </c>
      <c r="I15" s="168">
        <v>7.5</v>
      </c>
      <c r="J15" s="169">
        <f t="shared" si="0"/>
        <v>7.1150000000000002</v>
      </c>
      <c r="K15" s="169"/>
      <c r="L15" s="169">
        <f t="shared" si="1"/>
        <v>7.1150000000000002</v>
      </c>
      <c r="M15" s="170"/>
      <c r="N15" s="171">
        <v>9.1669999999999998</v>
      </c>
      <c r="O15" s="171"/>
      <c r="P15" s="169">
        <f t="shared" si="2"/>
        <v>9.1669999999999998</v>
      </c>
      <c r="Q15" s="172"/>
      <c r="R15" s="169">
        <f t="shared" si="3"/>
        <v>7.1150000000000002</v>
      </c>
      <c r="S15" s="169">
        <f t="shared" si="4"/>
        <v>9.1669999999999998</v>
      </c>
      <c r="T15" s="173">
        <f t="shared" si="5"/>
        <v>8.141</v>
      </c>
      <c r="U15" s="143">
        <v>4</v>
      </c>
    </row>
    <row r="16" spans="1:21" x14ac:dyDescent="0.3">
      <c r="A16" s="10">
        <v>3</v>
      </c>
      <c r="B16" t="s">
        <v>163</v>
      </c>
      <c r="C16" s="2" t="s">
        <v>140</v>
      </c>
      <c r="D16" s="154"/>
      <c r="E16" s="168">
        <v>7.8</v>
      </c>
      <c r="F16" s="168">
        <v>5.5</v>
      </c>
      <c r="G16" s="168">
        <v>6</v>
      </c>
      <c r="H16" s="168">
        <v>5.8</v>
      </c>
      <c r="I16" s="168">
        <v>5</v>
      </c>
      <c r="J16" s="169">
        <f t="shared" si="0"/>
        <v>6.0449999999999999</v>
      </c>
      <c r="K16" s="169"/>
      <c r="L16" s="169">
        <f t="shared" si="1"/>
        <v>6.0449999999999999</v>
      </c>
      <c r="M16" s="170"/>
      <c r="N16" s="171">
        <v>8.25</v>
      </c>
      <c r="O16" s="171"/>
      <c r="P16" s="169">
        <f t="shared" si="2"/>
        <v>8.25</v>
      </c>
      <c r="Q16" s="172"/>
      <c r="R16" s="169">
        <f t="shared" si="3"/>
        <v>6.0449999999999999</v>
      </c>
      <c r="S16" s="169">
        <f t="shared" si="4"/>
        <v>8.25</v>
      </c>
      <c r="T16" s="173">
        <f t="shared" si="5"/>
        <v>7.1475</v>
      </c>
      <c r="U16" s="143">
        <v>5</v>
      </c>
    </row>
    <row r="17" spans="1:21" x14ac:dyDescent="0.3">
      <c r="A17" s="10">
        <v>19</v>
      </c>
      <c r="B17" t="s">
        <v>132</v>
      </c>
      <c r="C17" s="2" t="s">
        <v>130</v>
      </c>
      <c r="D17" s="154"/>
      <c r="E17" s="168">
        <v>6.5</v>
      </c>
      <c r="F17" s="168">
        <v>6</v>
      </c>
      <c r="G17" s="168">
        <v>5.5</v>
      </c>
      <c r="H17" s="168">
        <v>4.9000000000000004</v>
      </c>
      <c r="I17" s="168">
        <v>4</v>
      </c>
      <c r="J17" s="169">
        <f t="shared" si="0"/>
        <v>5.4799999999999995</v>
      </c>
      <c r="K17" s="169"/>
      <c r="L17" s="169">
        <f t="shared" si="1"/>
        <v>5.4799999999999995</v>
      </c>
      <c r="M17" s="170"/>
      <c r="N17" s="171">
        <v>8.2219999999999995</v>
      </c>
      <c r="O17" s="171"/>
      <c r="P17" s="169">
        <f t="shared" si="2"/>
        <v>8.2219999999999995</v>
      </c>
      <c r="Q17" s="172"/>
      <c r="R17" s="169">
        <f t="shared" si="3"/>
        <v>5.4799999999999995</v>
      </c>
      <c r="S17" s="169">
        <f t="shared" si="4"/>
        <v>8.2219999999999995</v>
      </c>
      <c r="T17" s="173">
        <f t="shared" si="5"/>
        <v>6.8509999999999991</v>
      </c>
      <c r="U17" s="143">
        <v>6</v>
      </c>
    </row>
    <row r="18" spans="1:21" x14ac:dyDescent="0.3">
      <c r="A18" s="10">
        <v>21</v>
      </c>
      <c r="B18" t="s">
        <v>127</v>
      </c>
      <c r="C18" s="2" t="s">
        <v>130</v>
      </c>
      <c r="D18" s="154"/>
      <c r="E18" s="168">
        <v>6.9</v>
      </c>
      <c r="F18" s="168">
        <v>4</v>
      </c>
      <c r="G18" s="168">
        <v>5.5</v>
      </c>
      <c r="H18" s="168">
        <v>5.5</v>
      </c>
      <c r="I18" s="168">
        <v>4.8</v>
      </c>
      <c r="J18" s="169">
        <f t="shared" si="0"/>
        <v>5.3</v>
      </c>
      <c r="K18" s="169"/>
      <c r="L18" s="169">
        <f t="shared" si="1"/>
        <v>5.3</v>
      </c>
      <c r="M18" s="170"/>
      <c r="N18" s="171">
        <v>8.2219999999999995</v>
      </c>
      <c r="O18" s="171"/>
      <c r="P18" s="169">
        <f t="shared" si="2"/>
        <v>8.2219999999999995</v>
      </c>
      <c r="Q18" s="172"/>
      <c r="R18" s="169">
        <f t="shared" si="3"/>
        <v>5.3</v>
      </c>
      <c r="S18" s="169">
        <f t="shared" si="4"/>
        <v>8.2219999999999995</v>
      </c>
      <c r="T18" s="173">
        <f t="shared" si="5"/>
        <v>6.7609999999999992</v>
      </c>
      <c r="U18" s="143">
        <v>7</v>
      </c>
    </row>
    <row r="19" spans="1:21" x14ac:dyDescent="0.3">
      <c r="A19" s="10">
        <v>22</v>
      </c>
      <c r="B19" t="s">
        <v>162</v>
      </c>
      <c r="C19" s="2" t="s">
        <v>130</v>
      </c>
      <c r="D19" s="154"/>
      <c r="E19" s="168">
        <v>6.8</v>
      </c>
      <c r="F19" s="168">
        <v>4.5</v>
      </c>
      <c r="G19" s="168">
        <v>5.5</v>
      </c>
      <c r="H19" s="168">
        <v>5.5</v>
      </c>
      <c r="I19" s="168">
        <v>5.2</v>
      </c>
      <c r="J19" s="169">
        <f t="shared" si="0"/>
        <v>5.4650000000000007</v>
      </c>
      <c r="K19" s="169"/>
      <c r="L19" s="169">
        <f t="shared" si="1"/>
        <v>5.4650000000000007</v>
      </c>
      <c r="M19" s="170"/>
      <c r="N19" s="171">
        <v>8</v>
      </c>
      <c r="O19" s="171"/>
      <c r="P19" s="169">
        <f t="shared" si="2"/>
        <v>8</v>
      </c>
      <c r="Q19" s="172"/>
      <c r="R19" s="169">
        <f t="shared" si="3"/>
        <v>5.4650000000000007</v>
      </c>
      <c r="S19" s="169">
        <f t="shared" si="4"/>
        <v>8</v>
      </c>
      <c r="T19" s="173">
        <f t="shared" si="5"/>
        <v>6.7324999999999999</v>
      </c>
      <c r="U19" s="143">
        <v>8</v>
      </c>
    </row>
    <row r="20" spans="1:21" x14ac:dyDescent="0.3">
      <c r="A20" s="10">
        <v>5</v>
      </c>
      <c r="B20" t="s">
        <v>158</v>
      </c>
      <c r="C20" s="2" t="s">
        <v>159</v>
      </c>
      <c r="D20" s="154"/>
      <c r="E20" s="168">
        <v>7.4</v>
      </c>
      <c r="F20" s="168">
        <v>5</v>
      </c>
      <c r="G20" s="168">
        <v>6</v>
      </c>
      <c r="H20" s="168">
        <v>4.5999999999999996</v>
      </c>
      <c r="I20" s="168">
        <v>5.4</v>
      </c>
      <c r="J20" s="169">
        <f t="shared" si="0"/>
        <v>5.66</v>
      </c>
      <c r="K20" s="169"/>
      <c r="L20" s="169">
        <f t="shared" si="1"/>
        <v>5.66</v>
      </c>
      <c r="M20" s="170"/>
      <c r="N20" s="171">
        <v>6.8890000000000002</v>
      </c>
      <c r="O20" s="171"/>
      <c r="P20" s="169">
        <f t="shared" si="2"/>
        <v>6.8890000000000002</v>
      </c>
      <c r="Q20" s="172"/>
      <c r="R20" s="169">
        <f t="shared" si="3"/>
        <v>5.66</v>
      </c>
      <c r="S20" s="169">
        <f t="shared" si="4"/>
        <v>6.8890000000000002</v>
      </c>
      <c r="T20" s="173">
        <f t="shared" si="5"/>
        <v>6.2744999999999997</v>
      </c>
      <c r="U20" s="143">
        <v>9</v>
      </c>
    </row>
    <row r="21" spans="1:21" x14ac:dyDescent="0.3">
      <c r="A21" s="10">
        <v>20</v>
      </c>
      <c r="B21" t="s">
        <v>131</v>
      </c>
      <c r="C21" s="2" t="s">
        <v>130</v>
      </c>
      <c r="D21" s="154"/>
      <c r="E21" s="168">
        <v>8.5</v>
      </c>
      <c r="F21" s="168">
        <v>1</v>
      </c>
      <c r="G21" s="168">
        <v>4</v>
      </c>
      <c r="H21" s="168">
        <v>3</v>
      </c>
      <c r="I21" s="168">
        <v>2</v>
      </c>
      <c r="J21" s="169">
        <f t="shared" si="0"/>
        <v>3.65</v>
      </c>
      <c r="K21" s="169"/>
      <c r="L21" s="169">
        <f t="shared" si="1"/>
        <v>3.65</v>
      </c>
      <c r="M21" s="170"/>
      <c r="N21" s="171">
        <v>7.556</v>
      </c>
      <c r="O21" s="171"/>
      <c r="P21" s="169">
        <f t="shared" si="2"/>
        <v>7.556</v>
      </c>
      <c r="Q21" s="172"/>
      <c r="R21" s="169">
        <f t="shared" si="3"/>
        <v>3.65</v>
      </c>
      <c r="S21" s="169">
        <f t="shared" si="4"/>
        <v>7.556</v>
      </c>
      <c r="T21" s="173">
        <f t="shared" si="5"/>
        <v>5.6029999999999998</v>
      </c>
      <c r="U21" s="143">
        <v>10</v>
      </c>
    </row>
    <row r="22" spans="1:21" x14ac:dyDescent="0.3">
      <c r="A22" s="10">
        <v>12</v>
      </c>
      <c r="B22" t="s">
        <v>161</v>
      </c>
      <c r="C22" s="2" t="s">
        <v>124</v>
      </c>
      <c r="D22" s="154"/>
      <c r="E22" s="168">
        <v>7.5</v>
      </c>
      <c r="F22" s="168">
        <v>3.5</v>
      </c>
      <c r="G22" s="168">
        <v>4</v>
      </c>
      <c r="H22" s="168">
        <v>4.5</v>
      </c>
      <c r="I22" s="168">
        <v>4</v>
      </c>
      <c r="J22" s="169">
        <f t="shared" si="0"/>
        <v>4.6749999999999998</v>
      </c>
      <c r="K22" s="169"/>
      <c r="L22" s="169">
        <f t="shared" si="1"/>
        <v>4.6749999999999998</v>
      </c>
      <c r="M22" s="170"/>
      <c r="N22" s="171">
        <v>6</v>
      </c>
      <c r="O22" s="171"/>
      <c r="P22" s="169">
        <f t="shared" si="2"/>
        <v>6</v>
      </c>
      <c r="Q22" s="172"/>
      <c r="R22" s="169">
        <f t="shared" si="3"/>
        <v>4.6749999999999998</v>
      </c>
      <c r="S22" s="169">
        <f t="shared" si="4"/>
        <v>6</v>
      </c>
      <c r="T22" s="173">
        <f t="shared" si="5"/>
        <v>5.3375000000000004</v>
      </c>
      <c r="U22" s="143">
        <v>11</v>
      </c>
    </row>
    <row r="23" spans="1:21" x14ac:dyDescent="0.3">
      <c r="A23" s="10">
        <v>4</v>
      </c>
      <c r="B23" t="s">
        <v>157</v>
      </c>
      <c r="C23" s="2" t="s">
        <v>159</v>
      </c>
      <c r="D23" s="154"/>
      <c r="E23" s="168">
        <v>5.5</v>
      </c>
      <c r="F23" s="168">
        <v>3.5</v>
      </c>
      <c r="G23" s="168">
        <v>4.5</v>
      </c>
      <c r="H23" s="168">
        <v>4.5</v>
      </c>
      <c r="I23" s="168">
        <v>4.5</v>
      </c>
      <c r="J23" s="169">
        <f t="shared" si="0"/>
        <v>4.45</v>
      </c>
      <c r="K23" s="169"/>
      <c r="L23" s="169">
        <f t="shared" si="1"/>
        <v>4.45</v>
      </c>
      <c r="M23" s="170"/>
      <c r="N23" s="171">
        <v>5.3330000000000002</v>
      </c>
      <c r="O23" s="171"/>
      <c r="P23" s="169">
        <f t="shared" si="2"/>
        <v>5.3330000000000002</v>
      </c>
      <c r="Q23" s="172"/>
      <c r="R23" s="169">
        <f t="shared" si="3"/>
        <v>4.45</v>
      </c>
      <c r="S23" s="169">
        <f t="shared" si="4"/>
        <v>5.3330000000000002</v>
      </c>
      <c r="T23" s="173">
        <f t="shared" si="5"/>
        <v>4.8915000000000006</v>
      </c>
      <c r="U23" s="143">
        <v>12</v>
      </c>
    </row>
  </sheetData>
  <sortState xmlns:xlrd2="http://schemas.microsoft.com/office/spreadsheetml/2017/richdata2" ref="A12:T23">
    <sortCondition descending="1" ref="T12:T23"/>
  </sortState>
  <mergeCells count="2">
    <mergeCell ref="M1:O1"/>
    <mergeCell ref="M2:O2"/>
  </mergeCells>
  <pageMargins left="0.70866141732283472" right="0.70866141732283472" top="0.74803149606299213" bottom="0.74803149606299213" header="0.31496062992125984" footer="0.31496062992125984"/>
  <pageSetup orientation="landscape" horizontalDpi="360" verticalDpi="360" r:id="rId1"/>
  <headerFooter>
    <oddFooter>&amp;C&amp;A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theme="9" tint="0.79998168889431442"/>
  </sheetPr>
  <dimension ref="A1:AG16"/>
  <sheetViews>
    <sheetView workbookViewId="0">
      <selection activeCell="E30" sqref="E30"/>
    </sheetView>
  </sheetViews>
  <sheetFormatPr defaultRowHeight="14.4" x14ac:dyDescent="0.3"/>
  <cols>
    <col min="1" max="1" width="5.77734375" customWidth="1"/>
    <col min="2" max="4" width="22.88671875" customWidth="1"/>
    <col min="5" max="5" width="14.21875" customWidth="1"/>
    <col min="6" max="6" width="2.88671875" customWidth="1"/>
    <col min="7" max="7" width="7.5546875" customWidth="1"/>
    <col min="8" max="8" width="10.77734375" customWidth="1"/>
    <col min="9" max="9" width="9.21875" customWidth="1"/>
    <col min="10" max="10" width="11" customWidth="1"/>
    <col min="19" max="19" width="2.88671875" customWidth="1"/>
    <col min="26" max="26" width="2.88671875" customWidth="1"/>
    <col min="31" max="31" width="2.88671875" customWidth="1"/>
    <col min="33" max="33" width="12.77734375" customWidth="1"/>
  </cols>
  <sheetData>
    <row r="1" spans="1:33" ht="15.6" x14ac:dyDescent="0.3">
      <c r="A1" s="1" t="str">
        <f>'Comp Detail'!A1</f>
        <v>Vaulting QLD State Championsip 2024</v>
      </c>
      <c r="B1" s="2"/>
      <c r="C1" s="2"/>
      <c r="D1" s="3" t="s">
        <v>0</v>
      </c>
      <c r="F1" s="2"/>
      <c r="G1" s="35"/>
      <c r="H1" s="35"/>
      <c r="I1" s="35"/>
      <c r="J1" s="35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5">
        <f ca="1">NOW()</f>
        <v>45603.465818518518</v>
      </c>
    </row>
    <row r="2" spans="1:33" ht="15.6" x14ac:dyDescent="0.3">
      <c r="A2" s="1"/>
      <c r="B2" s="2"/>
      <c r="C2" s="2"/>
      <c r="D2" s="3" t="s">
        <v>1</v>
      </c>
      <c r="F2" s="2"/>
      <c r="G2" s="35"/>
      <c r="H2" s="35"/>
      <c r="I2" s="35"/>
      <c r="J2" s="35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6">
        <f ca="1">NOW()</f>
        <v>45603.465818518518</v>
      </c>
    </row>
    <row r="3" spans="1:33" ht="15.6" x14ac:dyDescent="0.3">
      <c r="A3" s="1" t="str">
        <f>'Comp Detail'!A3</f>
        <v>6-7 July 2024</v>
      </c>
      <c r="B3" s="2"/>
      <c r="C3" s="2"/>
      <c r="D3" s="3"/>
      <c r="E3" s="2"/>
      <c r="F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</row>
    <row r="4" spans="1:33" ht="15.6" x14ac:dyDescent="0.3">
      <c r="A4" s="1"/>
      <c r="B4" s="2"/>
      <c r="C4" s="2"/>
      <c r="D4" s="2"/>
      <c r="E4" s="2"/>
      <c r="F4" s="2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</row>
    <row r="5" spans="1:33" ht="15.6" x14ac:dyDescent="0.3">
      <c r="A5" s="1" t="s">
        <v>83</v>
      </c>
      <c r="B5" s="7"/>
      <c r="C5" s="2"/>
      <c r="D5" s="2"/>
      <c r="E5" s="2"/>
      <c r="F5" s="29"/>
      <c r="G5" s="7" t="s">
        <v>3</v>
      </c>
      <c r="H5" s="2">
        <f>F1</f>
        <v>0</v>
      </c>
      <c r="I5" s="2"/>
      <c r="J5" s="2"/>
      <c r="L5" s="7"/>
      <c r="M5" s="7"/>
      <c r="N5" s="7"/>
      <c r="O5" s="2"/>
      <c r="P5" s="2"/>
      <c r="Q5" s="2"/>
      <c r="R5" s="2"/>
      <c r="S5" s="7"/>
      <c r="T5" s="2"/>
      <c r="U5" s="2"/>
      <c r="V5" s="2"/>
      <c r="W5" s="2"/>
      <c r="X5" s="2"/>
      <c r="Y5" s="7"/>
      <c r="Z5" s="52"/>
      <c r="AA5" s="7" t="s">
        <v>5</v>
      </c>
      <c r="AB5" s="2">
        <f>E2</f>
        <v>0</v>
      </c>
      <c r="AC5" s="2"/>
      <c r="AD5" s="7"/>
      <c r="AE5" s="29"/>
      <c r="AF5" s="2"/>
      <c r="AG5" s="2"/>
    </row>
    <row r="6" spans="1:33" ht="15.6" x14ac:dyDescent="0.3">
      <c r="A6" s="1" t="s">
        <v>59</v>
      </c>
      <c r="B6" s="7">
        <v>13</v>
      </c>
      <c r="C6" s="2"/>
      <c r="D6" s="2"/>
      <c r="E6" s="2"/>
      <c r="F6" s="29"/>
      <c r="G6" s="7" t="s">
        <v>7</v>
      </c>
      <c r="H6" s="2"/>
      <c r="I6" s="2"/>
      <c r="J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7"/>
      <c r="Z6" s="52"/>
      <c r="AA6" s="2"/>
      <c r="AB6" s="2"/>
      <c r="AC6" s="2"/>
      <c r="AD6" s="7"/>
      <c r="AE6" s="29"/>
      <c r="AF6" s="2"/>
      <c r="AG6" s="2"/>
    </row>
    <row r="7" spans="1:33" x14ac:dyDescent="0.3">
      <c r="A7" s="2"/>
      <c r="B7" s="2"/>
      <c r="C7" s="2"/>
      <c r="D7" s="2"/>
      <c r="E7" s="2"/>
      <c r="F7" s="18"/>
      <c r="S7" s="10"/>
      <c r="T7" s="47" t="s">
        <v>42</v>
      </c>
      <c r="U7" s="2"/>
      <c r="V7" s="2"/>
      <c r="W7" s="2"/>
      <c r="X7" s="2"/>
      <c r="Y7" s="11" t="s">
        <v>42</v>
      </c>
      <c r="Z7" s="55"/>
      <c r="AA7" s="45" t="s">
        <v>9</v>
      </c>
      <c r="AB7" s="10"/>
      <c r="AC7" s="13" t="s">
        <v>8</v>
      </c>
      <c r="AD7" s="12" t="s">
        <v>9</v>
      </c>
      <c r="AE7" s="18"/>
      <c r="AF7" s="11" t="s">
        <v>11</v>
      </c>
      <c r="AG7" s="2"/>
    </row>
    <row r="8" spans="1:33" x14ac:dyDescent="0.3">
      <c r="A8" s="71" t="s">
        <v>12</v>
      </c>
      <c r="B8" s="71" t="s">
        <v>13</v>
      </c>
      <c r="C8" s="71" t="s">
        <v>7</v>
      </c>
      <c r="D8" s="71" t="s">
        <v>14</v>
      </c>
      <c r="E8" s="71" t="s">
        <v>15</v>
      </c>
      <c r="F8" s="29"/>
      <c r="G8" s="7" t="s">
        <v>16</v>
      </c>
      <c r="H8" s="2"/>
      <c r="I8" s="2"/>
      <c r="J8" s="2"/>
      <c r="K8" s="138" t="s">
        <v>16</v>
      </c>
      <c r="L8" s="11"/>
      <c r="M8" s="11"/>
      <c r="N8" s="11" t="s">
        <v>17</v>
      </c>
      <c r="P8" s="11"/>
      <c r="Q8" s="11" t="s">
        <v>18</v>
      </c>
      <c r="R8" s="11" t="s">
        <v>87</v>
      </c>
      <c r="S8" s="29"/>
      <c r="T8" s="15" t="s">
        <v>32</v>
      </c>
      <c r="U8" s="15" t="s">
        <v>33</v>
      </c>
      <c r="V8" s="15" t="s">
        <v>34</v>
      </c>
      <c r="W8" s="15" t="s">
        <v>35</v>
      </c>
      <c r="X8" s="15" t="s">
        <v>126</v>
      </c>
      <c r="Y8" s="20" t="s">
        <v>31</v>
      </c>
      <c r="Z8" s="53"/>
      <c r="AA8" s="14" t="s">
        <v>29</v>
      </c>
      <c r="AB8" s="14" t="s">
        <v>9</v>
      </c>
      <c r="AC8" s="15" t="s">
        <v>30</v>
      </c>
      <c r="AD8" s="20" t="s">
        <v>31</v>
      </c>
      <c r="AE8" s="29"/>
      <c r="AF8" s="19" t="s">
        <v>38</v>
      </c>
      <c r="AG8" s="14" t="s">
        <v>41</v>
      </c>
    </row>
    <row r="9" spans="1:33" x14ac:dyDescent="0.3">
      <c r="A9" s="70"/>
      <c r="B9" s="70"/>
      <c r="C9" s="70"/>
      <c r="D9" s="70"/>
      <c r="E9" s="70"/>
      <c r="F9" s="29"/>
      <c r="G9" s="71" t="s">
        <v>88</v>
      </c>
      <c r="H9" s="71" t="s">
        <v>91</v>
      </c>
      <c r="I9" s="71" t="s">
        <v>89</v>
      </c>
      <c r="J9" s="71" t="s">
        <v>92</v>
      </c>
      <c r="K9" s="20" t="s">
        <v>94</v>
      </c>
      <c r="L9" s="15" t="s">
        <v>17</v>
      </c>
      <c r="M9" s="15" t="s">
        <v>95</v>
      </c>
      <c r="N9" s="20" t="s">
        <v>94</v>
      </c>
      <c r="O9" s="37" t="s">
        <v>18</v>
      </c>
      <c r="P9" s="15" t="s">
        <v>95</v>
      </c>
      <c r="Q9" s="20" t="s">
        <v>94</v>
      </c>
      <c r="R9" s="20" t="s">
        <v>94</v>
      </c>
      <c r="S9" s="29"/>
      <c r="T9" s="13"/>
      <c r="U9" s="13"/>
      <c r="V9" s="13"/>
      <c r="W9" s="13"/>
      <c r="X9" s="13"/>
      <c r="Y9" s="13"/>
      <c r="Z9" s="54"/>
      <c r="AA9" s="10"/>
      <c r="AB9" s="10"/>
      <c r="AC9" s="13"/>
      <c r="AD9" s="12"/>
      <c r="AE9" s="29"/>
      <c r="AF9" s="2"/>
      <c r="AG9" s="2"/>
    </row>
    <row r="10" spans="1:33" ht="15.6" x14ac:dyDescent="0.3">
      <c r="A10" s="113">
        <v>1</v>
      </c>
      <c r="C10" s="74"/>
      <c r="D10" s="74"/>
      <c r="E10" s="74"/>
      <c r="F10" s="29"/>
      <c r="G10" s="114"/>
      <c r="H10" s="114"/>
      <c r="I10" s="114"/>
      <c r="J10" s="114"/>
      <c r="K10" s="114"/>
      <c r="L10" s="114"/>
      <c r="M10" s="114"/>
      <c r="N10" s="114"/>
      <c r="O10" s="114"/>
      <c r="P10" s="114"/>
      <c r="Q10" s="114"/>
      <c r="R10" s="114"/>
      <c r="S10" s="29"/>
      <c r="T10" s="24"/>
      <c r="U10" s="24"/>
      <c r="V10" s="24"/>
      <c r="W10" s="24"/>
      <c r="X10" s="24"/>
      <c r="Y10" s="48"/>
      <c r="Z10" s="57"/>
      <c r="AA10" s="24"/>
      <c r="AB10" s="24"/>
      <c r="AC10" s="24"/>
      <c r="AD10" s="24"/>
      <c r="AE10" s="24"/>
      <c r="AF10" s="49"/>
      <c r="AG10" s="50"/>
    </row>
    <row r="11" spans="1:33" ht="15.6" x14ac:dyDescent="0.3">
      <c r="A11" s="113">
        <v>2</v>
      </c>
      <c r="C11" s="114"/>
      <c r="D11" s="114"/>
      <c r="E11" s="114"/>
      <c r="F11" s="29"/>
      <c r="G11" s="114"/>
      <c r="H11" s="114"/>
      <c r="I11" s="114"/>
      <c r="J11" s="114"/>
      <c r="K11" s="114"/>
      <c r="L11" s="114"/>
      <c r="M11" s="114"/>
      <c r="N11" s="114"/>
      <c r="O11" s="114"/>
      <c r="P11" s="114"/>
      <c r="Q11" s="114"/>
      <c r="R11" s="114"/>
      <c r="S11" s="29"/>
      <c r="T11" s="29"/>
      <c r="U11" s="29"/>
      <c r="V11" s="29"/>
      <c r="W11" s="29"/>
      <c r="X11" s="29"/>
      <c r="Y11" s="29"/>
      <c r="Z11" s="52"/>
      <c r="AA11" s="29"/>
      <c r="AB11" s="29"/>
      <c r="AC11" s="29"/>
      <c r="AD11" s="29"/>
      <c r="AE11" s="29"/>
      <c r="AF11" s="50"/>
      <c r="AG11" s="50"/>
    </row>
    <row r="12" spans="1:33" ht="15.6" x14ac:dyDescent="0.3">
      <c r="A12" s="113">
        <v>3</v>
      </c>
      <c r="C12" s="114"/>
      <c r="D12" s="114"/>
      <c r="E12" s="114"/>
      <c r="F12" s="29"/>
      <c r="G12" s="114"/>
      <c r="H12" s="114"/>
      <c r="I12" s="114"/>
      <c r="J12" s="114"/>
      <c r="K12" s="114"/>
      <c r="L12" s="114"/>
      <c r="M12" s="114"/>
      <c r="N12" s="114"/>
      <c r="O12" s="114"/>
      <c r="P12" s="114"/>
      <c r="Q12" s="114"/>
      <c r="R12" s="114"/>
      <c r="S12" s="29"/>
      <c r="T12" s="29"/>
      <c r="U12" s="29"/>
      <c r="V12" s="29"/>
      <c r="W12" s="29"/>
      <c r="X12" s="29"/>
      <c r="Y12" s="29"/>
      <c r="Z12" s="52"/>
      <c r="AA12" s="29"/>
      <c r="AB12" s="29"/>
      <c r="AC12" s="29"/>
      <c r="AD12" s="29"/>
      <c r="AE12" s="29"/>
      <c r="AF12" s="50"/>
      <c r="AG12" s="50"/>
    </row>
    <row r="13" spans="1:33" ht="15.6" x14ac:dyDescent="0.3">
      <c r="A13" s="113">
        <v>4</v>
      </c>
      <c r="C13" s="114"/>
      <c r="D13" s="114"/>
      <c r="E13" s="114"/>
      <c r="F13" s="29"/>
      <c r="G13" s="114"/>
      <c r="H13" s="114"/>
      <c r="I13" s="114"/>
      <c r="J13" s="114"/>
      <c r="K13" s="114"/>
      <c r="L13" s="114"/>
      <c r="M13" s="114"/>
      <c r="N13" s="114"/>
      <c r="O13" s="114"/>
      <c r="P13" s="114"/>
      <c r="Q13" s="114"/>
      <c r="R13" s="114"/>
      <c r="S13" s="29"/>
      <c r="T13" s="29"/>
      <c r="U13" s="29"/>
      <c r="V13" s="29"/>
      <c r="W13" s="29"/>
      <c r="X13" s="29"/>
      <c r="Y13" s="29"/>
      <c r="Z13" s="52"/>
      <c r="AA13" s="29"/>
      <c r="AB13" s="29"/>
      <c r="AC13" s="29"/>
      <c r="AD13" s="29"/>
      <c r="AE13" s="29"/>
      <c r="AF13" s="50"/>
      <c r="AG13" s="50"/>
    </row>
    <row r="14" spans="1:33" ht="15.6" x14ac:dyDescent="0.3">
      <c r="A14" s="113">
        <v>5</v>
      </c>
      <c r="C14" s="114"/>
      <c r="D14" s="114"/>
      <c r="E14" s="114"/>
      <c r="F14" s="29"/>
      <c r="G14" s="114"/>
      <c r="H14" s="114"/>
      <c r="I14" s="114"/>
      <c r="J14" s="114"/>
      <c r="K14" s="114"/>
      <c r="L14" s="114"/>
      <c r="M14" s="114"/>
      <c r="N14" s="114"/>
      <c r="O14" s="114"/>
      <c r="P14" s="114"/>
      <c r="Q14" s="114"/>
      <c r="R14" s="114"/>
      <c r="S14" s="29"/>
      <c r="T14" s="29"/>
      <c r="U14" s="29"/>
      <c r="V14" s="29"/>
      <c r="W14" s="29"/>
      <c r="X14" s="29"/>
      <c r="Y14" s="29"/>
      <c r="Z14" s="52"/>
      <c r="AA14" s="29"/>
      <c r="AB14" s="29"/>
      <c r="AC14" s="29"/>
      <c r="AD14" s="29"/>
      <c r="AE14" s="29"/>
      <c r="AF14" s="50"/>
      <c r="AG14" s="50"/>
    </row>
    <row r="15" spans="1:33" ht="15.6" x14ac:dyDescent="0.3">
      <c r="A15" s="113">
        <v>6</v>
      </c>
      <c r="C15" s="114"/>
      <c r="D15" s="114"/>
      <c r="E15" s="114"/>
      <c r="F15" s="29"/>
      <c r="G15" s="114"/>
      <c r="H15" s="114"/>
      <c r="I15" s="114"/>
      <c r="J15" s="114"/>
      <c r="K15" s="114"/>
      <c r="L15" s="114"/>
      <c r="M15" s="114"/>
      <c r="N15" s="114"/>
      <c r="O15" s="114"/>
      <c r="P15" s="114"/>
      <c r="Q15" s="114"/>
      <c r="R15" s="114"/>
      <c r="S15" s="29"/>
      <c r="T15" s="29"/>
      <c r="U15" s="29"/>
      <c r="V15" s="29"/>
      <c r="W15" s="29"/>
      <c r="X15" s="29"/>
      <c r="Y15" s="29"/>
      <c r="Z15" s="52"/>
      <c r="AA15" s="29"/>
      <c r="AB15" s="29"/>
      <c r="AC15" s="29"/>
      <c r="AD15" s="29"/>
      <c r="AE15" s="29"/>
      <c r="AF15" s="50"/>
      <c r="AG15" s="50"/>
    </row>
    <row r="16" spans="1:33" ht="15.6" x14ac:dyDescent="0.3">
      <c r="A16" s="101"/>
      <c r="B16" s="101"/>
      <c r="C16" t="s">
        <v>168</v>
      </c>
      <c r="D16" t="s">
        <v>123</v>
      </c>
      <c r="E16" t="s">
        <v>167</v>
      </c>
      <c r="F16" s="97"/>
      <c r="G16" s="178">
        <v>6.8</v>
      </c>
      <c r="H16" s="178">
        <v>6.8</v>
      </c>
      <c r="I16" s="178">
        <v>5.7</v>
      </c>
      <c r="J16" s="178">
        <v>7</v>
      </c>
      <c r="K16" s="179">
        <f>(G16+H16+I16+J16)/4</f>
        <v>6.5750000000000002</v>
      </c>
      <c r="L16" s="178">
        <v>6.8</v>
      </c>
      <c r="M16" s="178"/>
      <c r="N16" s="179">
        <f>L16-M16</f>
        <v>6.8</v>
      </c>
      <c r="O16" s="178">
        <v>7</v>
      </c>
      <c r="P16" s="178">
        <v>0.2</v>
      </c>
      <c r="Q16" s="179">
        <f>O16-P16</f>
        <v>6.8</v>
      </c>
      <c r="R16" s="61">
        <f>((K16*0.4)+(N16*0.4)+(Q16*0.2))</f>
        <v>6.7100000000000009</v>
      </c>
      <c r="S16" s="100"/>
      <c r="T16" s="65">
        <v>6.5</v>
      </c>
      <c r="U16" s="65">
        <v>8</v>
      </c>
      <c r="V16" s="65">
        <v>9</v>
      </c>
      <c r="W16" s="65">
        <v>6.5</v>
      </c>
      <c r="X16" s="65">
        <v>4.5</v>
      </c>
      <c r="Y16" s="61">
        <f>SUM((T16*0.2)+(U16*0.25)+(V16*0.2)+(W16*0.2)+(X16*0.15))</f>
        <v>7.0749999999999993</v>
      </c>
      <c r="Z16" s="66"/>
      <c r="AA16" s="102">
        <v>6.91</v>
      </c>
      <c r="AB16" s="61">
        <f>AA16</f>
        <v>6.91</v>
      </c>
      <c r="AC16" s="65"/>
      <c r="AD16" s="61">
        <f>AB16-AC16</f>
        <v>6.91</v>
      </c>
      <c r="AE16" s="62"/>
      <c r="AF16" s="61">
        <f>SUM((R16*0.25)+(Y16*0.25)+(AD16*0.5))</f>
        <v>6.9012500000000001</v>
      </c>
      <c r="AG16" s="69">
        <v>1</v>
      </c>
    </row>
  </sheetData>
  <pageMargins left="0.70866141732283472" right="0.70866141732283472" top="0.74803149606299213" bottom="0.74803149606299213" header="0.31496062992125984" footer="0.31496062992125984"/>
  <pageSetup paperSize="9" orientation="landscape" horizontalDpi="360" verticalDpi="360" r:id="rId1"/>
  <headerFooter>
    <oddFooter>&amp;CSquad Prelim Freestyle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CA43E4-ED14-4D25-9754-2251DAEDF68B}">
  <sheetPr>
    <tabColor theme="9" tint="0.79998168889431442"/>
  </sheetPr>
  <dimension ref="A1:U15"/>
  <sheetViews>
    <sheetView workbookViewId="0">
      <selection activeCell="J23" sqref="J23"/>
    </sheetView>
  </sheetViews>
  <sheetFormatPr defaultColWidth="8.88671875" defaultRowHeight="14.4" x14ac:dyDescent="0.3"/>
  <cols>
    <col min="2" max="2" width="28.5546875" customWidth="1"/>
    <col min="3" max="3" width="17.109375" customWidth="1"/>
    <col min="4" max="4" width="2.5546875" customWidth="1"/>
    <col min="5" max="5" width="9.44140625" customWidth="1"/>
    <col min="6" max="12" width="8.88671875" customWidth="1"/>
    <col min="13" max="13" width="4.5546875" customWidth="1"/>
    <col min="14" max="16" width="8.88671875" customWidth="1"/>
    <col min="17" max="17" width="3" customWidth="1"/>
    <col min="18" max="18" width="8.5546875" customWidth="1"/>
    <col min="19" max="19" width="9.5546875" customWidth="1"/>
    <col min="20" max="20" width="9.88671875" customWidth="1"/>
  </cols>
  <sheetData>
    <row r="1" spans="1:21" ht="15.6" x14ac:dyDescent="0.3">
      <c r="A1" s="1" t="str">
        <f>'Comp Detail'!A1</f>
        <v>Vaulting QLD State Championsip 2024</v>
      </c>
      <c r="B1" s="1"/>
      <c r="C1" s="140" t="s">
        <v>96</v>
      </c>
      <c r="N1" s="206"/>
      <c r="O1" s="206"/>
      <c r="P1" s="206"/>
    </row>
    <row r="2" spans="1:21" ht="15.6" x14ac:dyDescent="0.3">
      <c r="A2" s="1"/>
      <c r="B2" s="1"/>
      <c r="C2" s="140"/>
      <c r="N2" s="206"/>
      <c r="O2" s="206"/>
      <c r="P2" s="206"/>
    </row>
    <row r="3" spans="1:21" ht="15.6" x14ac:dyDescent="0.3">
      <c r="A3" s="1" t="str">
        <f>'Comp Detail'!A3</f>
        <v>6-7 July 2024</v>
      </c>
      <c r="B3" s="1"/>
      <c r="C3" s="140"/>
      <c r="N3" s="35"/>
      <c r="O3" s="35"/>
      <c r="P3" s="35"/>
    </row>
    <row r="4" spans="1:21" ht="15.6" x14ac:dyDescent="0.3">
      <c r="A4" s="1"/>
      <c r="B4" s="141"/>
      <c r="C4" s="35"/>
      <c r="N4" s="35"/>
      <c r="O4" s="35"/>
      <c r="P4" s="35"/>
    </row>
    <row r="5" spans="1:21" ht="15.6" x14ac:dyDescent="0.3">
      <c r="A5" s="142" t="s">
        <v>156</v>
      </c>
      <c r="B5" s="136"/>
      <c r="C5" s="134"/>
      <c r="D5" s="143"/>
      <c r="E5" s="143"/>
      <c r="F5" s="136" t="s">
        <v>3</v>
      </c>
      <c r="G5" s="134"/>
      <c r="H5" s="134"/>
      <c r="I5" s="136"/>
      <c r="J5" s="143"/>
      <c r="K5" s="143"/>
      <c r="L5" s="143"/>
      <c r="M5" s="143"/>
      <c r="N5" s="144" t="s">
        <v>5</v>
      </c>
      <c r="O5" s="145"/>
      <c r="P5" s="143"/>
      <c r="Q5" s="143"/>
      <c r="R5" s="143"/>
      <c r="S5" s="143"/>
      <c r="T5" s="143"/>
      <c r="U5" s="143"/>
    </row>
    <row r="6" spans="1:21" ht="15.6" x14ac:dyDescent="0.3">
      <c r="A6" s="142" t="s">
        <v>59</v>
      </c>
      <c r="B6" s="136">
        <v>19</v>
      </c>
      <c r="C6" s="134"/>
      <c r="D6" s="143"/>
      <c r="E6" s="143"/>
      <c r="F6" s="134"/>
      <c r="G6" s="134"/>
      <c r="H6" s="134"/>
      <c r="I6" s="134"/>
      <c r="J6" s="143"/>
      <c r="K6" s="143"/>
      <c r="L6" s="143"/>
      <c r="M6" s="143"/>
      <c r="N6" s="143"/>
      <c r="O6" s="143"/>
      <c r="P6" s="143"/>
      <c r="Q6" s="143"/>
      <c r="R6" s="143"/>
      <c r="S6" s="143"/>
      <c r="T6" s="143"/>
      <c r="U6" s="143"/>
    </row>
    <row r="7" spans="1:21" x14ac:dyDescent="0.3">
      <c r="A7" s="134"/>
      <c r="B7" s="134"/>
      <c r="C7" s="134"/>
      <c r="D7" s="143"/>
      <c r="E7" s="143"/>
      <c r="F7" s="136"/>
      <c r="G7" s="134"/>
      <c r="H7" s="134"/>
      <c r="I7" s="134"/>
      <c r="J7" s="146"/>
      <c r="K7" s="146"/>
      <c r="L7" s="146"/>
      <c r="M7" s="146"/>
      <c r="N7" s="143"/>
      <c r="O7" s="143"/>
      <c r="P7" s="146"/>
      <c r="Q7" s="143"/>
      <c r="R7" s="143"/>
      <c r="S7" s="143"/>
      <c r="T7" s="147"/>
      <c r="U7" s="143"/>
    </row>
    <row r="8" spans="1:21" x14ac:dyDescent="0.3">
      <c r="D8" s="149"/>
      <c r="E8" s="146"/>
      <c r="F8" s="150" t="s">
        <v>42</v>
      </c>
      <c r="G8" s="148"/>
      <c r="H8" s="148"/>
      <c r="I8" s="148"/>
      <c r="J8" s="151" t="s">
        <v>42</v>
      </c>
      <c r="K8" s="151"/>
      <c r="L8" s="151" t="s">
        <v>42</v>
      </c>
      <c r="M8" s="152"/>
      <c r="N8" s="146"/>
      <c r="O8" s="146"/>
      <c r="P8" s="151" t="s">
        <v>81</v>
      </c>
      <c r="Q8" s="149"/>
      <c r="R8" s="146"/>
      <c r="S8" s="146"/>
      <c r="T8" s="181" t="s">
        <v>31</v>
      </c>
      <c r="U8" s="146"/>
    </row>
    <row r="9" spans="1:21" x14ac:dyDescent="0.3">
      <c r="A9" s="148" t="s">
        <v>12</v>
      </c>
      <c r="B9" s="148" t="s">
        <v>13</v>
      </c>
      <c r="C9" s="148" t="s">
        <v>15</v>
      </c>
      <c r="D9" s="154"/>
      <c r="E9" s="148" t="s">
        <v>32</v>
      </c>
      <c r="F9" s="148" t="s">
        <v>33</v>
      </c>
      <c r="G9" s="148" t="s">
        <v>34</v>
      </c>
      <c r="H9" s="148" t="s">
        <v>35</v>
      </c>
      <c r="I9" s="148" t="s">
        <v>126</v>
      </c>
      <c r="J9" s="151" t="s">
        <v>38</v>
      </c>
      <c r="K9" s="151" t="s">
        <v>118</v>
      </c>
      <c r="L9" s="151" t="s">
        <v>31</v>
      </c>
      <c r="M9" s="152"/>
      <c r="N9" s="143" t="s">
        <v>29</v>
      </c>
      <c r="O9" s="143" t="s">
        <v>97</v>
      </c>
      <c r="P9" s="151" t="s">
        <v>31</v>
      </c>
      <c r="Q9" s="154"/>
      <c r="R9" s="143" t="s">
        <v>98</v>
      </c>
      <c r="S9" s="143" t="s">
        <v>99</v>
      </c>
      <c r="T9" s="181" t="s">
        <v>38</v>
      </c>
      <c r="U9" s="146" t="s">
        <v>41</v>
      </c>
    </row>
    <row r="10" spans="1:21" x14ac:dyDescent="0.3">
      <c r="D10" s="154"/>
      <c r="E10" s="203"/>
      <c r="F10" s="203"/>
      <c r="G10" s="203"/>
      <c r="H10" s="203"/>
      <c r="I10" s="203"/>
      <c r="J10" s="169"/>
      <c r="K10" s="169"/>
      <c r="L10" s="169"/>
      <c r="M10" s="152"/>
      <c r="N10" s="143"/>
      <c r="O10" s="143"/>
      <c r="P10" s="151"/>
      <c r="Q10" s="154"/>
      <c r="R10" s="143"/>
      <c r="S10" s="143"/>
      <c r="T10" s="181"/>
      <c r="U10" s="146"/>
    </row>
    <row r="11" spans="1:21" x14ac:dyDescent="0.3">
      <c r="A11" s="10">
        <v>16</v>
      </c>
      <c r="B11" t="s">
        <v>143</v>
      </c>
      <c r="C11" s="2" t="s">
        <v>124</v>
      </c>
      <c r="D11" s="154"/>
      <c r="E11" s="168">
        <v>8</v>
      </c>
      <c r="F11" s="168">
        <v>7.5</v>
      </c>
      <c r="G11" s="168">
        <v>8</v>
      </c>
      <c r="H11" s="168">
        <v>7.5</v>
      </c>
      <c r="I11" s="168">
        <v>7</v>
      </c>
      <c r="J11" s="169">
        <f>SUM((E11*0.2)+(F11*0.25)+(G11*0.2)+(H11*0.2)+(I11*0.15))</f>
        <v>7.625</v>
      </c>
      <c r="K11" s="169"/>
      <c r="L11" s="169">
        <f>SUM(J11-K11)</f>
        <v>7.625</v>
      </c>
      <c r="M11" s="170"/>
      <c r="N11" s="171">
        <v>8.23</v>
      </c>
      <c r="O11" s="171"/>
      <c r="P11" s="169">
        <f>N11-O11</f>
        <v>8.23</v>
      </c>
      <c r="Q11" s="172"/>
      <c r="R11" s="169">
        <f>L11</f>
        <v>7.625</v>
      </c>
      <c r="S11" s="169">
        <f>P11</f>
        <v>8.23</v>
      </c>
      <c r="T11" s="173">
        <f>(P11+L11)/2</f>
        <v>7.9275000000000002</v>
      </c>
      <c r="U11" s="143">
        <v>1</v>
      </c>
    </row>
    <row r="12" spans="1:21" x14ac:dyDescent="0.3">
      <c r="A12" s="10">
        <v>6</v>
      </c>
      <c r="B12" t="s">
        <v>115</v>
      </c>
      <c r="C12" s="2" t="s">
        <v>124</v>
      </c>
      <c r="D12" s="154"/>
      <c r="E12" s="168">
        <v>7</v>
      </c>
      <c r="F12" s="168">
        <v>7</v>
      </c>
      <c r="G12" s="168">
        <v>9</v>
      </c>
      <c r="H12" s="168">
        <v>7</v>
      </c>
      <c r="I12" s="168">
        <v>8</v>
      </c>
      <c r="J12" s="169">
        <f>SUM((E12*0.2)+(F12*0.25)+(G12*0.2)+(H12*0.2)+(I12*0.15))</f>
        <v>7.5500000000000007</v>
      </c>
      <c r="K12" s="169"/>
      <c r="L12" s="169">
        <f>SUM(J12-K12)</f>
        <v>7.5500000000000007</v>
      </c>
      <c r="M12" s="170"/>
      <c r="N12" s="171">
        <v>8.6</v>
      </c>
      <c r="O12" s="171">
        <v>0.4</v>
      </c>
      <c r="P12" s="169">
        <f>N12-O12</f>
        <v>8.1999999999999993</v>
      </c>
      <c r="Q12" s="172"/>
      <c r="R12" s="169">
        <f>L12</f>
        <v>7.5500000000000007</v>
      </c>
      <c r="S12" s="169">
        <f>P12</f>
        <v>8.1999999999999993</v>
      </c>
      <c r="T12" s="173">
        <f>(P12+L12)/2</f>
        <v>7.875</v>
      </c>
      <c r="U12" s="143">
        <v>2</v>
      </c>
    </row>
    <row r="13" spans="1:21" x14ac:dyDescent="0.3">
      <c r="A13" s="10">
        <v>7</v>
      </c>
      <c r="B13" t="s">
        <v>152</v>
      </c>
      <c r="C13" s="2" t="s">
        <v>124</v>
      </c>
      <c r="D13" s="154"/>
      <c r="E13" s="168">
        <v>6.3</v>
      </c>
      <c r="F13" s="168">
        <v>9</v>
      </c>
      <c r="G13" s="168">
        <v>8.5</v>
      </c>
      <c r="H13" s="168">
        <v>7.5</v>
      </c>
      <c r="I13" s="168">
        <v>7.5</v>
      </c>
      <c r="J13" s="169">
        <f>SUM((E13*0.2)+(F13*0.25)+(G13*0.2)+(H13*0.2)+(I13*0.15))</f>
        <v>7.835</v>
      </c>
      <c r="K13" s="169"/>
      <c r="L13" s="169">
        <f>SUM(J13-K13)</f>
        <v>7.835</v>
      </c>
      <c r="M13" s="170"/>
      <c r="N13" s="171">
        <v>7.625</v>
      </c>
      <c r="O13" s="171"/>
      <c r="P13" s="169">
        <f>N13-O13</f>
        <v>7.625</v>
      </c>
      <c r="Q13" s="172"/>
      <c r="R13" s="169">
        <f>L13</f>
        <v>7.835</v>
      </c>
      <c r="S13" s="169">
        <f>P13</f>
        <v>7.625</v>
      </c>
      <c r="T13" s="173">
        <f>(P13+L13)/2</f>
        <v>7.73</v>
      </c>
      <c r="U13" s="143">
        <v>3</v>
      </c>
    </row>
    <row r="14" spans="1:21" x14ac:dyDescent="0.3">
      <c r="A14" s="10">
        <v>8</v>
      </c>
      <c r="B14" t="s">
        <v>141</v>
      </c>
      <c r="C14" s="2" t="s">
        <v>124</v>
      </c>
      <c r="D14" s="154"/>
      <c r="E14" s="168">
        <v>7</v>
      </c>
      <c r="F14" s="168">
        <v>8</v>
      </c>
      <c r="G14" s="168">
        <v>8.5</v>
      </c>
      <c r="H14" s="168">
        <v>7.5</v>
      </c>
      <c r="I14" s="168">
        <v>6.5</v>
      </c>
      <c r="J14" s="169">
        <f>SUM((E14*0.2)+(F14*0.25)+(G14*0.2)+(H14*0.2)+(I14*0.15))</f>
        <v>7.5750000000000002</v>
      </c>
      <c r="K14" s="169"/>
      <c r="L14" s="169">
        <f>SUM(J14-K14)</f>
        <v>7.5750000000000002</v>
      </c>
      <c r="M14" s="170"/>
      <c r="N14" s="171">
        <v>6.94</v>
      </c>
      <c r="O14" s="171"/>
      <c r="P14" s="169">
        <f>N14-O14</f>
        <v>6.94</v>
      </c>
      <c r="Q14" s="172"/>
      <c r="R14" s="169">
        <f>L14</f>
        <v>7.5750000000000002</v>
      </c>
      <c r="S14" s="169">
        <f>P14</f>
        <v>6.94</v>
      </c>
      <c r="T14" s="173">
        <f>(P14+L14)/2</f>
        <v>7.2575000000000003</v>
      </c>
      <c r="U14" s="143">
        <v>4</v>
      </c>
    </row>
    <row r="15" spans="1:21" x14ac:dyDescent="0.3">
      <c r="A15" s="198"/>
      <c r="B15" s="199"/>
      <c r="C15" s="199"/>
    </row>
  </sheetData>
  <sortState xmlns:xlrd2="http://schemas.microsoft.com/office/spreadsheetml/2017/richdata2" ref="A11:T14">
    <sortCondition descending="1" ref="T11:T14"/>
  </sortState>
  <mergeCells count="2">
    <mergeCell ref="N1:P1"/>
    <mergeCell ref="N2:P2"/>
  </mergeCells>
  <pageMargins left="0.70866141732283472" right="0.70866141732283472" top="0.74803149606299213" bottom="0.74803149606299213" header="0.31496062992125984" footer="0.31496062992125984"/>
  <pageSetup orientation="landscape" horizontalDpi="360" verticalDpi="36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AAA4D5-0FF4-4EA7-9C82-BCA39F5A398A}">
  <sheetPr>
    <tabColor theme="9" tint="0.79998168889431442"/>
  </sheetPr>
  <dimension ref="A1:U19"/>
  <sheetViews>
    <sheetView workbookViewId="0">
      <selection activeCell="O6" sqref="O6"/>
    </sheetView>
  </sheetViews>
  <sheetFormatPr defaultColWidth="8.88671875" defaultRowHeight="14.4" x14ac:dyDescent="0.3"/>
  <cols>
    <col min="2" max="2" width="28.5546875" customWidth="1"/>
    <col min="3" max="3" width="20" customWidth="1"/>
    <col min="4" max="4" width="2.5546875" customWidth="1"/>
    <col min="5" max="9" width="8.88671875" customWidth="1"/>
    <col min="10" max="10" width="8.5546875" customWidth="1"/>
    <col min="11" max="13" width="8.88671875" customWidth="1"/>
    <col min="14" max="14" width="7.5546875" customWidth="1"/>
    <col min="15" max="15" width="8.5546875" customWidth="1"/>
    <col min="16" max="16" width="9.5546875" customWidth="1"/>
    <col min="17" max="17" width="9.88671875" customWidth="1"/>
  </cols>
  <sheetData>
    <row r="1" spans="1:21" ht="15.6" x14ac:dyDescent="0.3">
      <c r="A1" s="1" t="str">
        <f>'Comp Detail'!A1</f>
        <v>Vaulting QLD State Championsip 2024</v>
      </c>
      <c r="B1" s="1"/>
      <c r="C1" s="140"/>
      <c r="K1" s="206"/>
      <c r="L1" s="206"/>
      <c r="M1" s="206"/>
    </row>
    <row r="2" spans="1:21" ht="15.6" x14ac:dyDescent="0.3">
      <c r="A2" s="1"/>
      <c r="B2" s="1"/>
      <c r="K2" s="206"/>
      <c r="L2" s="206"/>
      <c r="M2" s="206"/>
    </row>
    <row r="3" spans="1:21" ht="15.6" x14ac:dyDescent="0.3">
      <c r="A3" s="1" t="str">
        <f>'Comp Detail'!A3</f>
        <v>6-7 July 2024</v>
      </c>
      <c r="B3" s="1"/>
      <c r="K3" s="35"/>
      <c r="L3" s="35"/>
      <c r="M3" s="35"/>
    </row>
    <row r="4" spans="1:21" ht="15.6" x14ac:dyDescent="0.3">
      <c r="A4" s="1"/>
      <c r="B4" s="141"/>
      <c r="C4" s="35"/>
      <c r="K4" s="35"/>
      <c r="L4" s="35"/>
      <c r="M4" s="35"/>
    </row>
    <row r="5" spans="1:21" ht="15.6" x14ac:dyDescent="0.3">
      <c r="A5" s="142" t="s">
        <v>117</v>
      </c>
      <c r="B5" s="136"/>
      <c r="C5" s="134"/>
      <c r="D5" s="143"/>
      <c r="E5" s="136" t="s">
        <v>3</v>
      </c>
      <c r="F5" s="134"/>
      <c r="G5" s="134"/>
      <c r="H5" s="136"/>
      <c r="I5" s="143"/>
      <c r="J5" s="143"/>
      <c r="K5" s="144" t="s">
        <v>5</v>
      </c>
      <c r="L5" s="145"/>
      <c r="M5" s="143"/>
      <c r="N5" s="143"/>
      <c r="O5" s="143"/>
      <c r="P5" s="143"/>
      <c r="Q5" s="143"/>
      <c r="R5" s="143"/>
    </row>
    <row r="6" spans="1:21" ht="15.6" x14ac:dyDescent="0.3">
      <c r="A6" s="142" t="s">
        <v>59</v>
      </c>
      <c r="B6" s="136">
        <v>22</v>
      </c>
      <c r="C6" s="134"/>
      <c r="D6" s="143"/>
      <c r="E6" s="134"/>
      <c r="F6" s="134"/>
      <c r="G6" s="134"/>
      <c r="H6" s="134"/>
      <c r="I6" s="143"/>
      <c r="J6" s="143"/>
      <c r="K6" s="143"/>
      <c r="L6" s="143"/>
      <c r="M6" s="143"/>
      <c r="N6" s="143"/>
      <c r="O6" s="143"/>
      <c r="P6" s="143"/>
      <c r="Q6" s="143"/>
      <c r="R6" s="143"/>
    </row>
    <row r="7" spans="1:21" x14ac:dyDescent="0.3">
      <c r="A7" s="134"/>
      <c r="B7" s="134"/>
      <c r="C7" s="134"/>
      <c r="D7" s="143"/>
      <c r="E7" s="136"/>
      <c r="F7" s="134"/>
      <c r="G7" s="134"/>
      <c r="H7" s="134"/>
      <c r="I7" s="146"/>
      <c r="J7" s="146"/>
      <c r="K7" s="143"/>
      <c r="L7" s="143"/>
      <c r="M7" s="146"/>
      <c r="N7" s="143"/>
      <c r="O7" s="143"/>
      <c r="P7" s="143"/>
      <c r="Q7" s="147"/>
      <c r="R7" s="143"/>
    </row>
    <row r="8" spans="1:21" x14ac:dyDescent="0.3">
      <c r="A8" s="134"/>
      <c r="B8" s="134"/>
      <c r="C8" s="134"/>
      <c r="D8" s="143"/>
      <c r="E8" s="143"/>
      <c r="F8" s="136"/>
      <c r="G8" s="134"/>
      <c r="H8" s="134"/>
      <c r="I8" s="134"/>
      <c r="J8" s="134"/>
      <c r="K8" s="134"/>
      <c r="L8" s="146"/>
      <c r="M8" s="146"/>
      <c r="N8" s="143"/>
      <c r="O8" s="143"/>
      <c r="P8" s="146"/>
      <c r="Q8" s="143"/>
      <c r="R8" s="143"/>
      <c r="S8" s="143"/>
      <c r="T8" s="147"/>
      <c r="U8" s="143"/>
    </row>
    <row r="9" spans="1:21" x14ac:dyDescent="0.3">
      <c r="A9" s="148" t="s">
        <v>12</v>
      </c>
      <c r="B9" s="148" t="s">
        <v>13</v>
      </c>
      <c r="C9" s="148" t="s">
        <v>15</v>
      </c>
      <c r="D9" s="149"/>
      <c r="E9" s="146"/>
      <c r="F9" s="150" t="s">
        <v>42</v>
      </c>
      <c r="G9" s="148"/>
      <c r="H9" s="148"/>
      <c r="I9" s="148"/>
      <c r="J9" s="151" t="s">
        <v>42</v>
      </c>
      <c r="K9" s="151"/>
      <c r="L9" s="151" t="s">
        <v>42</v>
      </c>
      <c r="M9" s="152"/>
      <c r="N9" s="146"/>
      <c r="O9" s="146"/>
      <c r="P9" s="151" t="s">
        <v>81</v>
      </c>
      <c r="Q9" s="149"/>
      <c r="R9" s="146"/>
      <c r="S9" s="146"/>
      <c r="T9" s="153" t="s">
        <v>31</v>
      </c>
      <c r="U9" s="146"/>
    </row>
    <row r="10" spans="1:21" x14ac:dyDescent="0.3">
      <c r="A10" s="204"/>
      <c r="D10" s="154"/>
      <c r="E10" s="148" t="s">
        <v>32</v>
      </c>
      <c r="F10" s="148" t="s">
        <v>33</v>
      </c>
      <c r="G10" s="148" t="s">
        <v>34</v>
      </c>
      <c r="H10" s="148" t="s">
        <v>35</v>
      </c>
      <c r="I10" s="148" t="s">
        <v>126</v>
      </c>
      <c r="J10" s="151" t="s">
        <v>38</v>
      </c>
      <c r="K10" s="151" t="s">
        <v>118</v>
      </c>
      <c r="L10" s="151" t="s">
        <v>31</v>
      </c>
      <c r="M10" s="152"/>
      <c r="N10" s="143" t="s">
        <v>29</v>
      </c>
      <c r="O10" s="143" t="s">
        <v>97</v>
      </c>
      <c r="P10" s="151" t="s">
        <v>31</v>
      </c>
      <c r="Q10" s="154"/>
      <c r="R10" s="143" t="s">
        <v>98</v>
      </c>
      <c r="S10" s="143" t="s">
        <v>99</v>
      </c>
      <c r="T10" s="153" t="s">
        <v>38</v>
      </c>
      <c r="U10" s="146" t="s">
        <v>41</v>
      </c>
    </row>
    <row r="11" spans="1:21" x14ac:dyDescent="0.3">
      <c r="A11" s="10">
        <v>16</v>
      </c>
      <c r="B11" s="2" t="s">
        <v>143</v>
      </c>
      <c r="C11" s="201"/>
      <c r="D11" s="164"/>
      <c r="E11" s="165"/>
      <c r="F11" s="165"/>
      <c r="G11" s="165"/>
      <c r="H11" s="165"/>
      <c r="I11" s="165"/>
      <c r="J11" s="165"/>
      <c r="K11" s="165"/>
      <c r="L11" s="48"/>
      <c r="M11" s="48"/>
      <c r="N11" s="166"/>
      <c r="O11" s="166"/>
      <c r="P11" s="48"/>
      <c r="Q11" s="29"/>
      <c r="R11" s="29"/>
      <c r="S11" s="29"/>
      <c r="T11" s="167"/>
      <c r="U11" s="164"/>
    </row>
    <row r="12" spans="1:21" x14ac:dyDescent="0.3">
      <c r="A12" s="10">
        <v>14</v>
      </c>
      <c r="B12" s="69" t="s">
        <v>149</v>
      </c>
      <c r="C12" s="2" t="s">
        <v>114</v>
      </c>
      <c r="D12" s="156"/>
      <c r="E12" s="157">
        <v>8</v>
      </c>
      <c r="F12" s="157">
        <v>8.5</v>
      </c>
      <c r="G12" s="157">
        <v>8</v>
      </c>
      <c r="H12" s="157">
        <v>7.5</v>
      </c>
      <c r="I12" s="157">
        <v>7.5</v>
      </c>
      <c r="J12" s="158">
        <f>SUM((E12*0.2)+(F12*0.2)+(G12*0.1)+(H12*0.25)+(I12*0.25))</f>
        <v>7.8500000000000005</v>
      </c>
      <c r="K12" s="157"/>
      <c r="L12" s="202">
        <f>(J12-K12)</f>
        <v>7.8500000000000005</v>
      </c>
      <c r="M12" s="159"/>
      <c r="N12" s="160">
        <v>8.1300000000000008</v>
      </c>
      <c r="O12" s="160"/>
      <c r="P12" s="158">
        <f t="shared" ref="P12" si="0">N12-O12</f>
        <v>8.1300000000000008</v>
      </c>
      <c r="Q12" s="161"/>
      <c r="R12" s="158">
        <f>J12</f>
        <v>7.8500000000000005</v>
      </c>
      <c r="S12" s="158">
        <f t="shared" ref="S12" si="1">P12</f>
        <v>8.1300000000000008</v>
      </c>
      <c r="T12" s="162">
        <f>(R12+S12)/2</f>
        <v>7.99</v>
      </c>
      <c r="U12" s="163">
        <v>1</v>
      </c>
    </row>
    <row r="13" spans="1:21" x14ac:dyDescent="0.3">
      <c r="A13" s="10">
        <v>11</v>
      </c>
      <c r="B13" s="2" t="s">
        <v>150</v>
      </c>
      <c r="C13" s="201"/>
      <c r="D13" s="164"/>
      <c r="E13" s="165"/>
      <c r="F13" s="165"/>
      <c r="G13" s="165"/>
      <c r="H13" s="165"/>
      <c r="I13" s="165"/>
      <c r="J13" s="165"/>
      <c r="K13" s="165"/>
      <c r="L13" s="48"/>
      <c r="M13" s="48"/>
      <c r="N13" s="166"/>
      <c r="O13" s="166"/>
      <c r="P13" s="48"/>
      <c r="Q13" s="29"/>
      <c r="R13" s="29"/>
      <c r="S13" s="29"/>
      <c r="T13" s="167"/>
      <c r="U13" s="164"/>
    </row>
    <row r="14" spans="1:21" x14ac:dyDescent="0.3">
      <c r="A14" s="10">
        <v>13</v>
      </c>
      <c r="B14" s="69" t="s">
        <v>148</v>
      </c>
      <c r="C14" s="2" t="s">
        <v>114</v>
      </c>
      <c r="D14" s="156"/>
      <c r="E14" s="157">
        <v>7.5</v>
      </c>
      <c r="F14" s="157">
        <v>7.5</v>
      </c>
      <c r="G14" s="157">
        <v>8</v>
      </c>
      <c r="H14" s="157">
        <v>7.5</v>
      </c>
      <c r="I14" s="157">
        <v>6.3</v>
      </c>
      <c r="J14" s="158">
        <f>SUM((E14*0.2)+(F14*0.2)+(G14*0.1)+(H14*0.25)+(I14*0.25))</f>
        <v>7.25</v>
      </c>
      <c r="K14" s="157"/>
      <c r="L14" s="202">
        <f>(J14-K14)</f>
        <v>7.25</v>
      </c>
      <c r="M14" s="159"/>
      <c r="N14" s="160">
        <v>7.45</v>
      </c>
      <c r="O14" s="160"/>
      <c r="P14" s="158">
        <f t="shared" ref="P14" si="2">N14-O14</f>
        <v>7.45</v>
      </c>
      <c r="Q14" s="161"/>
      <c r="R14" s="158">
        <f>J14</f>
        <v>7.25</v>
      </c>
      <c r="S14" s="158">
        <f t="shared" ref="S14" si="3">P14</f>
        <v>7.45</v>
      </c>
      <c r="T14" s="162">
        <f>(R14+S14)/2</f>
        <v>7.35</v>
      </c>
      <c r="U14" s="163">
        <v>2</v>
      </c>
    </row>
    <row r="15" spans="1:21" x14ac:dyDescent="0.3">
      <c r="A15" s="10">
        <v>23</v>
      </c>
      <c r="B15" t="s">
        <v>154</v>
      </c>
      <c r="C15" s="201"/>
      <c r="D15" s="164"/>
      <c r="E15" s="165"/>
      <c r="F15" s="165"/>
      <c r="G15" s="165"/>
      <c r="H15" s="165"/>
      <c r="I15" s="165"/>
      <c r="J15" s="165"/>
      <c r="K15" s="165"/>
      <c r="L15" s="48"/>
      <c r="M15" s="48"/>
      <c r="N15" s="166"/>
      <c r="O15" s="166"/>
      <c r="P15" s="48"/>
      <c r="Q15" s="29"/>
      <c r="R15" s="29"/>
      <c r="S15" s="29"/>
      <c r="T15" s="167"/>
      <c r="U15" s="164"/>
    </row>
    <row r="16" spans="1:21" x14ac:dyDescent="0.3">
      <c r="A16" s="10">
        <v>25</v>
      </c>
      <c r="B16" s="69" t="s">
        <v>146</v>
      </c>
      <c r="C16" s="2" t="s">
        <v>145</v>
      </c>
      <c r="D16" s="156"/>
      <c r="E16" s="157">
        <v>6.5</v>
      </c>
      <c r="F16" s="157">
        <v>7</v>
      </c>
      <c r="G16" s="157">
        <v>8.5</v>
      </c>
      <c r="H16" s="157">
        <v>7.5</v>
      </c>
      <c r="I16" s="157">
        <v>6</v>
      </c>
      <c r="J16" s="158">
        <f>SUM((E16*0.2)+(F16*0.2)+(G16*0.1)+(H16*0.25)+(I16*0.25))</f>
        <v>6.9250000000000007</v>
      </c>
      <c r="K16" s="157"/>
      <c r="L16" s="202">
        <f>(J16-K16)</f>
        <v>6.9250000000000007</v>
      </c>
      <c r="M16" s="159"/>
      <c r="N16" s="160">
        <v>7.39</v>
      </c>
      <c r="O16" s="160"/>
      <c r="P16" s="158">
        <f t="shared" ref="P16" si="4">N16-O16</f>
        <v>7.39</v>
      </c>
      <c r="Q16" s="161"/>
      <c r="R16" s="158">
        <f>J16</f>
        <v>6.9250000000000007</v>
      </c>
      <c r="S16" s="158">
        <f t="shared" ref="S16" si="5">P16</f>
        <v>7.39</v>
      </c>
      <c r="T16" s="162">
        <f>(R16+S16)/2</f>
        <v>7.1575000000000006</v>
      </c>
      <c r="U16" s="163">
        <v>3</v>
      </c>
    </row>
    <row r="17" spans="1:21" x14ac:dyDescent="0.3">
      <c r="A17" s="10">
        <v>4</v>
      </c>
      <c r="B17" t="s">
        <v>157</v>
      </c>
      <c r="C17" s="201"/>
      <c r="D17" s="164"/>
      <c r="E17" s="165"/>
      <c r="F17" s="165"/>
      <c r="G17" s="165"/>
      <c r="H17" s="165"/>
      <c r="I17" s="165"/>
      <c r="J17" s="165"/>
      <c r="K17" s="165"/>
      <c r="L17" s="48"/>
      <c r="M17" s="48"/>
      <c r="N17" s="166"/>
      <c r="O17" s="166"/>
      <c r="P17" s="48"/>
      <c r="Q17" s="29"/>
      <c r="R17" s="29"/>
      <c r="S17" s="29"/>
      <c r="T17" s="167"/>
      <c r="U17" s="164"/>
    </row>
    <row r="18" spans="1:21" x14ac:dyDescent="0.3">
      <c r="A18" s="10">
        <v>5</v>
      </c>
      <c r="B18" s="69" t="s">
        <v>158</v>
      </c>
      <c r="C18" s="2" t="s">
        <v>159</v>
      </c>
      <c r="D18" s="156"/>
      <c r="E18" s="157">
        <v>7</v>
      </c>
      <c r="F18" s="157">
        <v>7.5</v>
      </c>
      <c r="G18" s="157">
        <v>7</v>
      </c>
      <c r="H18" s="157">
        <v>4.5</v>
      </c>
      <c r="I18" s="157">
        <v>6</v>
      </c>
      <c r="J18" s="158">
        <f>SUM((E18*0.2)+(F18*0.2)+(G18*0.1)+(H18*0.25)+(I18*0.25))</f>
        <v>6.2250000000000005</v>
      </c>
      <c r="K18" s="157"/>
      <c r="L18" s="202">
        <f>(J18-K18)</f>
        <v>6.2250000000000005</v>
      </c>
      <c r="M18" s="159"/>
      <c r="N18" s="160">
        <v>6.22</v>
      </c>
      <c r="O18" s="160"/>
      <c r="P18" s="158">
        <f t="shared" ref="P18" si="6">N18-O18</f>
        <v>6.22</v>
      </c>
      <c r="Q18" s="161"/>
      <c r="R18" s="158">
        <f>J18</f>
        <v>6.2250000000000005</v>
      </c>
      <c r="S18" s="158">
        <f t="shared" ref="S18" si="7">P18</f>
        <v>6.22</v>
      </c>
      <c r="T18" s="162">
        <f>(R18+S18)/2</f>
        <v>6.2225000000000001</v>
      </c>
      <c r="U18" s="163">
        <v>4</v>
      </c>
    </row>
    <row r="19" spans="1:21" x14ac:dyDescent="0.3">
      <c r="D19" s="199"/>
    </row>
  </sheetData>
  <mergeCells count="2">
    <mergeCell ref="K1:M1"/>
    <mergeCell ref="K2:M2"/>
  </mergeCells>
  <pageMargins left="0.70866141732283472" right="0.70866141732283472" top="0.74803149606299213" bottom="0.74803149606299213" header="0.31496062992125984" footer="0.31496062992125984"/>
  <pageSetup orientation="landscape" horizontalDpi="360" verticalDpi="360" r:id="rId1"/>
  <headerFooter>
    <oddFooter>&amp;C&amp;A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F4D597-4F2C-4737-897F-D728EAE9A384}">
  <sheetPr>
    <tabColor theme="9" tint="0.79998168889431442"/>
  </sheetPr>
  <dimension ref="A1:U19"/>
  <sheetViews>
    <sheetView workbookViewId="0">
      <selection activeCell="A5" sqref="A5:C13"/>
    </sheetView>
  </sheetViews>
  <sheetFormatPr defaultColWidth="8.88671875" defaultRowHeight="14.4" x14ac:dyDescent="0.3"/>
  <cols>
    <col min="2" max="2" width="28.5546875" customWidth="1"/>
    <col min="3" max="3" width="20.77734375" customWidth="1"/>
    <col min="4" max="4" width="2.5546875" customWidth="1"/>
    <col min="5" max="9" width="8.88671875" customWidth="1"/>
    <col min="10" max="10" width="6.44140625" customWidth="1"/>
    <col min="11" max="13" width="8.88671875" customWidth="1"/>
    <col min="14" max="14" width="9.77734375" customWidth="1"/>
    <col min="15" max="15" width="8.5546875" customWidth="1"/>
    <col min="16" max="16" width="9.5546875" customWidth="1"/>
    <col min="17" max="17" width="9.88671875" customWidth="1"/>
  </cols>
  <sheetData>
    <row r="1" spans="1:21" ht="15.6" x14ac:dyDescent="0.3">
      <c r="A1" s="1" t="str">
        <f>'Comp Detail'!A1</f>
        <v>Vaulting QLD State Championsip 2024</v>
      </c>
      <c r="B1" s="1"/>
      <c r="C1" s="140"/>
      <c r="K1" s="206"/>
      <c r="L1" s="206"/>
      <c r="M1" s="206"/>
    </row>
    <row r="2" spans="1:21" ht="15.6" x14ac:dyDescent="0.3">
      <c r="A2" s="1"/>
      <c r="B2" s="1"/>
      <c r="K2" s="206"/>
      <c r="L2" s="206"/>
      <c r="M2" s="206"/>
    </row>
    <row r="3" spans="1:21" ht="15.6" x14ac:dyDescent="0.3">
      <c r="A3" s="1" t="str">
        <f>'Comp Detail'!A3</f>
        <v>6-7 July 2024</v>
      </c>
      <c r="B3" s="1"/>
      <c r="K3" s="35"/>
      <c r="L3" s="35"/>
      <c r="M3" s="35"/>
    </row>
    <row r="4" spans="1:21" ht="15.6" x14ac:dyDescent="0.3">
      <c r="A4" s="1"/>
      <c r="B4" s="141"/>
      <c r="C4" s="35"/>
      <c r="K4" s="35"/>
      <c r="L4" s="35"/>
      <c r="M4" s="35"/>
    </row>
    <row r="5" spans="1:21" ht="15.6" x14ac:dyDescent="0.3">
      <c r="A5" s="142" t="s">
        <v>116</v>
      </c>
      <c r="B5" s="136"/>
      <c r="C5" s="134"/>
      <c r="D5" s="143"/>
      <c r="E5" s="136" t="s">
        <v>3</v>
      </c>
      <c r="F5" s="134"/>
      <c r="G5" s="134"/>
      <c r="H5" s="136"/>
      <c r="I5" s="143"/>
      <c r="J5" s="143"/>
      <c r="K5" s="144" t="s">
        <v>5</v>
      </c>
      <c r="L5" s="145"/>
      <c r="M5" s="143"/>
      <c r="N5" s="143"/>
      <c r="O5" s="143"/>
      <c r="P5" s="143"/>
      <c r="Q5" s="143"/>
      <c r="R5" s="143"/>
    </row>
    <row r="6" spans="1:21" ht="15.6" x14ac:dyDescent="0.3">
      <c r="A6" s="142" t="s">
        <v>59</v>
      </c>
      <c r="B6" s="136">
        <v>22</v>
      </c>
      <c r="C6" s="134"/>
      <c r="D6" s="143"/>
      <c r="E6" s="134"/>
      <c r="F6" s="134"/>
      <c r="G6" s="134"/>
      <c r="H6" s="134"/>
      <c r="I6" s="143"/>
      <c r="J6" s="143"/>
      <c r="K6" s="143"/>
      <c r="L6" s="143"/>
      <c r="M6" s="143"/>
      <c r="N6" s="143"/>
      <c r="O6" s="143"/>
      <c r="P6" s="143"/>
      <c r="Q6" s="143"/>
      <c r="R6" s="143"/>
    </row>
    <row r="7" spans="1:21" x14ac:dyDescent="0.3">
      <c r="A7" s="134"/>
      <c r="B7" s="134"/>
      <c r="C7" s="134"/>
      <c r="D7" s="143"/>
      <c r="E7" s="136"/>
      <c r="F7" s="134"/>
      <c r="G7" s="134"/>
      <c r="H7" s="134"/>
      <c r="I7" s="146"/>
      <c r="J7" s="146"/>
      <c r="K7" s="143"/>
      <c r="L7" s="143"/>
      <c r="M7" s="146"/>
      <c r="N7" s="143"/>
      <c r="O7" s="143"/>
      <c r="P7" s="143"/>
      <c r="Q7" s="147"/>
      <c r="R7" s="143"/>
    </row>
    <row r="8" spans="1:21" x14ac:dyDescent="0.3">
      <c r="A8" s="148" t="s">
        <v>12</v>
      </c>
      <c r="B8" s="148" t="s">
        <v>13</v>
      </c>
      <c r="C8" s="148" t="s">
        <v>15</v>
      </c>
      <c r="D8" s="149"/>
      <c r="E8" s="146"/>
      <c r="F8" s="150" t="s">
        <v>42</v>
      </c>
      <c r="G8" s="148"/>
      <c r="H8" s="148"/>
      <c r="I8" s="148"/>
      <c r="J8" s="151" t="s">
        <v>42</v>
      </c>
      <c r="K8" s="151"/>
      <c r="L8" s="151" t="s">
        <v>42</v>
      </c>
      <c r="M8" s="152"/>
      <c r="N8" s="146"/>
      <c r="O8" s="146"/>
      <c r="P8" s="151" t="s">
        <v>81</v>
      </c>
      <c r="Q8" s="149"/>
      <c r="R8" s="146"/>
      <c r="S8" s="146"/>
      <c r="T8" s="153" t="s">
        <v>31</v>
      </c>
      <c r="U8" s="146"/>
    </row>
    <row r="9" spans="1:21" x14ac:dyDescent="0.3">
      <c r="A9" s="204"/>
      <c r="D9" s="154"/>
      <c r="E9" s="148" t="s">
        <v>32</v>
      </c>
      <c r="F9" s="148" t="s">
        <v>33</v>
      </c>
      <c r="G9" s="148" t="s">
        <v>34</v>
      </c>
      <c r="H9" s="148" t="s">
        <v>35</v>
      </c>
      <c r="I9" s="148" t="s">
        <v>126</v>
      </c>
      <c r="J9" s="151" t="s">
        <v>38</v>
      </c>
      <c r="K9" s="151" t="s">
        <v>118</v>
      </c>
      <c r="L9" s="151" t="s">
        <v>31</v>
      </c>
      <c r="M9" s="152"/>
      <c r="N9" s="143" t="s">
        <v>29</v>
      </c>
      <c r="O9" s="143" t="s">
        <v>97</v>
      </c>
      <c r="P9" s="151" t="s">
        <v>31</v>
      </c>
      <c r="Q9" s="154"/>
      <c r="R9" s="143" t="s">
        <v>98</v>
      </c>
      <c r="S9" s="143" t="s">
        <v>99</v>
      </c>
      <c r="T9" s="153" t="s">
        <v>38</v>
      </c>
      <c r="U9" s="146" t="s">
        <v>41</v>
      </c>
    </row>
    <row r="10" spans="1:21" x14ac:dyDescent="0.3">
      <c r="A10" s="10">
        <v>9</v>
      </c>
      <c r="B10" s="2" t="s">
        <v>121</v>
      </c>
      <c r="C10" s="201"/>
      <c r="D10" s="164"/>
      <c r="E10" s="165"/>
      <c r="F10" s="165"/>
      <c r="G10" s="165"/>
      <c r="H10" s="165"/>
      <c r="I10" s="165"/>
      <c r="J10" s="165"/>
      <c r="K10" s="165"/>
      <c r="L10" s="48"/>
      <c r="M10" s="48"/>
      <c r="N10" s="166"/>
      <c r="O10" s="166"/>
      <c r="P10" s="48"/>
      <c r="Q10" s="29"/>
      <c r="R10" s="29"/>
      <c r="S10" s="29"/>
      <c r="T10" s="167"/>
      <c r="U10" s="164"/>
    </row>
    <row r="11" spans="1:21" x14ac:dyDescent="0.3">
      <c r="A11" s="10">
        <v>7</v>
      </c>
      <c r="B11" s="69" t="s">
        <v>152</v>
      </c>
      <c r="C11" s="2" t="s">
        <v>124</v>
      </c>
      <c r="D11" s="156"/>
      <c r="E11" s="157">
        <v>7.5</v>
      </c>
      <c r="F11" s="157">
        <v>8.5</v>
      </c>
      <c r="G11" s="157">
        <v>8.5</v>
      </c>
      <c r="H11" s="157">
        <v>8.5</v>
      </c>
      <c r="I11" s="157">
        <v>8.3000000000000007</v>
      </c>
      <c r="J11" s="158">
        <f>SUM((E11*0.2)+(F11*0.2)+(G11*0.1)+(H11*0.25)+(I11*0.25))</f>
        <v>8.25</v>
      </c>
      <c r="K11" s="157"/>
      <c r="L11" s="202">
        <f>(J11-K11)</f>
        <v>8.25</v>
      </c>
      <c r="M11" s="159"/>
      <c r="N11" s="160">
        <v>8.1199999999999992</v>
      </c>
      <c r="O11" s="160"/>
      <c r="P11" s="158">
        <f t="shared" ref="P11" si="0">N11-O11</f>
        <v>8.1199999999999992</v>
      </c>
      <c r="Q11" s="161"/>
      <c r="R11" s="158">
        <f>J11</f>
        <v>8.25</v>
      </c>
      <c r="S11" s="158">
        <f t="shared" ref="S11" si="1">P11</f>
        <v>8.1199999999999992</v>
      </c>
      <c r="T11" s="162">
        <f>(R11+S11)/2</f>
        <v>8.1849999999999987</v>
      </c>
      <c r="U11" s="163">
        <v>1</v>
      </c>
    </row>
    <row r="12" spans="1:21" x14ac:dyDescent="0.3">
      <c r="A12" s="10">
        <v>6</v>
      </c>
      <c r="B12" t="s">
        <v>115</v>
      </c>
      <c r="C12" s="201"/>
      <c r="D12" s="164"/>
      <c r="E12" s="165"/>
      <c r="F12" s="165"/>
      <c r="G12" s="165"/>
      <c r="H12" s="165"/>
      <c r="I12" s="165"/>
      <c r="J12" s="165"/>
      <c r="K12" s="165"/>
      <c r="L12" s="48"/>
      <c r="M12" s="48"/>
      <c r="N12" s="166"/>
      <c r="O12" s="166"/>
      <c r="P12" s="48"/>
      <c r="Q12" s="29"/>
      <c r="R12" s="29"/>
      <c r="S12" s="29"/>
      <c r="T12" s="167"/>
      <c r="U12" s="164"/>
    </row>
    <row r="13" spans="1:21" x14ac:dyDescent="0.3">
      <c r="A13" s="10">
        <v>15</v>
      </c>
      <c r="B13" s="69" t="s">
        <v>151</v>
      </c>
      <c r="C13" s="2" t="s">
        <v>124</v>
      </c>
      <c r="D13" s="156"/>
      <c r="E13" s="157">
        <v>7.5</v>
      </c>
      <c r="F13" s="157">
        <v>8.5</v>
      </c>
      <c r="G13" s="157">
        <v>8</v>
      </c>
      <c r="H13" s="157">
        <v>8</v>
      </c>
      <c r="I13" s="157">
        <v>7.5</v>
      </c>
      <c r="J13" s="158">
        <f>SUM((E13*0.2)+(F13*0.2)+(G13*0.1)+(H13*0.25)+(I13*0.25))</f>
        <v>7.875</v>
      </c>
      <c r="K13" s="157"/>
      <c r="L13" s="202">
        <f>(J13-K13)</f>
        <v>7.875</v>
      </c>
      <c r="M13" s="159"/>
      <c r="N13" s="160">
        <v>7.85</v>
      </c>
      <c r="O13" s="160"/>
      <c r="P13" s="158">
        <f t="shared" ref="P13" si="2">N13-O13</f>
        <v>7.85</v>
      </c>
      <c r="Q13" s="161"/>
      <c r="R13" s="158">
        <f>J13</f>
        <v>7.875</v>
      </c>
      <c r="S13" s="158">
        <f t="shared" ref="S13" si="3">P13</f>
        <v>7.85</v>
      </c>
      <c r="T13" s="162">
        <f>(R13+S13)/2</f>
        <v>7.8624999999999998</v>
      </c>
      <c r="U13" s="163">
        <v>2</v>
      </c>
    </row>
    <row r="14" spans="1:21" x14ac:dyDescent="0.3">
      <c r="D14" s="199"/>
    </row>
    <row r="15" spans="1:21" x14ac:dyDescent="0.3">
      <c r="D15" s="199"/>
    </row>
    <row r="16" spans="1:21" x14ac:dyDescent="0.3">
      <c r="D16" s="199"/>
    </row>
    <row r="17" spans="4:5" x14ac:dyDescent="0.3">
      <c r="D17" s="199"/>
    </row>
    <row r="18" spans="4:5" x14ac:dyDescent="0.3">
      <c r="D18" s="199"/>
      <c r="E18" s="199"/>
    </row>
    <row r="19" spans="4:5" x14ac:dyDescent="0.3">
      <c r="D19" s="199"/>
    </row>
  </sheetData>
  <mergeCells count="2">
    <mergeCell ref="K1:M1"/>
    <mergeCell ref="K2:M2"/>
  </mergeCells>
  <pageMargins left="0.70866141732283472" right="0.70866141732283472" top="0.74803149606299213" bottom="0.74803149606299213" header="0.31496062992125984" footer="0.31496062992125984"/>
  <pageSetup orientation="landscape" horizontalDpi="360" verticalDpi="360" r:id="rId1"/>
  <headerFooter>
    <oddFooter>&amp;C&amp;A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0F9F62-06C9-4270-986E-99519381DAD8}">
  <sheetPr>
    <tabColor theme="9" tint="0.79998168889431442"/>
    <pageSetUpPr fitToPage="1"/>
  </sheetPr>
  <dimension ref="A1:V16"/>
  <sheetViews>
    <sheetView topLeftCell="B1" workbookViewId="0">
      <selection activeCell="C21" sqref="C21"/>
    </sheetView>
  </sheetViews>
  <sheetFormatPr defaultColWidth="8.88671875" defaultRowHeight="14.4" x14ac:dyDescent="0.3"/>
  <cols>
    <col min="2" max="2" width="28.5546875" customWidth="1"/>
    <col min="3" max="3" width="16.5546875" customWidth="1"/>
    <col min="4" max="4" width="2.5546875" customWidth="1"/>
    <col min="5" max="9" width="8.88671875" customWidth="1"/>
    <col min="10" max="10" width="8" customWidth="1"/>
    <col min="11" max="13" width="8.88671875" customWidth="1"/>
    <col min="14" max="14" width="3" customWidth="1"/>
    <col min="15" max="15" width="8.5546875" customWidth="1"/>
    <col min="16" max="16" width="9.5546875" customWidth="1"/>
    <col min="17" max="17" width="9.88671875" customWidth="1"/>
  </cols>
  <sheetData>
    <row r="1" spans="1:22" ht="15.6" x14ac:dyDescent="0.3">
      <c r="A1" s="1" t="str">
        <f>'Comp Detail'!A1</f>
        <v>Vaulting QLD State Championsip 2024</v>
      </c>
      <c r="B1" s="1"/>
      <c r="C1" t="s">
        <v>96</v>
      </c>
      <c r="K1" s="206"/>
      <c r="L1" s="206"/>
      <c r="M1" s="206"/>
    </row>
    <row r="2" spans="1:22" ht="15.6" x14ac:dyDescent="0.3">
      <c r="A2" s="1"/>
      <c r="B2" s="1"/>
      <c r="C2" s="140"/>
      <c r="K2" s="206"/>
      <c r="L2" s="206"/>
      <c r="M2" s="206"/>
    </row>
    <row r="3" spans="1:22" ht="15.6" x14ac:dyDescent="0.3">
      <c r="A3" s="1" t="str">
        <f>'Comp Detail'!A3</f>
        <v>6-7 July 2024</v>
      </c>
      <c r="B3" s="1"/>
      <c r="C3" s="140"/>
      <c r="K3" s="35"/>
      <c r="L3" s="35"/>
      <c r="M3" s="35"/>
    </row>
    <row r="4" spans="1:22" ht="15.6" x14ac:dyDescent="0.3">
      <c r="A4" s="1"/>
      <c r="B4" s="141"/>
      <c r="C4" s="35"/>
      <c r="K4" s="35"/>
      <c r="L4" s="35"/>
      <c r="M4" s="35"/>
    </row>
    <row r="5" spans="1:22" ht="15.6" x14ac:dyDescent="0.3">
      <c r="A5" s="142" t="s">
        <v>110</v>
      </c>
      <c r="B5" s="136"/>
      <c r="C5" s="134"/>
      <c r="D5" s="143"/>
      <c r="E5" s="136"/>
      <c r="F5" s="134"/>
      <c r="G5" s="134"/>
      <c r="H5" s="136"/>
      <c r="I5" s="143"/>
      <c r="J5" s="143"/>
      <c r="K5" s="144"/>
      <c r="L5" s="145"/>
      <c r="M5" s="143"/>
      <c r="N5" s="143"/>
      <c r="O5" s="143"/>
      <c r="P5" s="143"/>
      <c r="Q5" s="143"/>
      <c r="R5" s="143"/>
    </row>
    <row r="6" spans="1:22" ht="15.6" x14ac:dyDescent="0.3">
      <c r="A6" s="142" t="s">
        <v>59</v>
      </c>
      <c r="B6" s="136">
        <v>24</v>
      </c>
      <c r="C6" s="134"/>
      <c r="D6" s="143"/>
      <c r="E6" s="134"/>
      <c r="F6" s="134"/>
      <c r="G6" s="134"/>
      <c r="H6" s="134"/>
      <c r="I6" s="143"/>
      <c r="J6" s="143"/>
      <c r="K6" s="143"/>
      <c r="L6" s="143"/>
      <c r="M6" s="143"/>
      <c r="N6" s="143"/>
      <c r="O6" s="143"/>
      <c r="P6" s="143"/>
      <c r="Q6" s="143"/>
      <c r="R6" s="143"/>
    </row>
    <row r="7" spans="1:22" x14ac:dyDescent="0.3">
      <c r="A7" s="134"/>
      <c r="B7" s="134"/>
      <c r="C7" s="134"/>
      <c r="D7" s="143"/>
      <c r="E7" s="136"/>
      <c r="F7" s="134"/>
      <c r="G7" s="134"/>
      <c r="H7" s="134"/>
      <c r="I7" s="146"/>
      <c r="J7" s="146"/>
      <c r="K7" s="143"/>
      <c r="L7" s="143"/>
      <c r="M7" s="146"/>
      <c r="N7" s="183"/>
      <c r="O7" s="143"/>
      <c r="P7" s="143"/>
      <c r="Q7" s="147"/>
      <c r="R7" s="143"/>
    </row>
    <row r="8" spans="1:22" x14ac:dyDescent="0.3">
      <c r="A8" s="148" t="s">
        <v>12</v>
      </c>
      <c r="B8" s="148" t="s">
        <v>13</v>
      </c>
      <c r="C8" s="148" t="s">
        <v>15</v>
      </c>
      <c r="D8" s="183"/>
      <c r="E8" s="183"/>
      <c r="F8" s="146"/>
      <c r="G8" s="150" t="s">
        <v>42</v>
      </c>
      <c r="H8" s="148"/>
      <c r="I8" s="148"/>
      <c r="J8" s="148"/>
      <c r="L8" s="151"/>
      <c r="M8" s="151" t="s">
        <v>42</v>
      </c>
      <c r="N8" s="183"/>
      <c r="O8" s="146"/>
      <c r="P8" s="146"/>
      <c r="Q8" s="151" t="s">
        <v>81</v>
      </c>
      <c r="R8" s="184"/>
      <c r="S8" s="146"/>
      <c r="T8" s="146"/>
      <c r="U8" s="153" t="s">
        <v>31</v>
      </c>
      <c r="V8" s="146"/>
    </row>
    <row r="9" spans="1:22" x14ac:dyDescent="0.3">
      <c r="A9" s="148"/>
      <c r="B9" s="148"/>
      <c r="C9" s="148"/>
      <c r="D9" s="184"/>
      <c r="E9" s="184"/>
      <c r="F9" s="148" t="s">
        <v>32</v>
      </c>
      <c r="G9" s="148" t="s">
        <v>33</v>
      </c>
      <c r="H9" s="148" t="s">
        <v>34</v>
      </c>
      <c r="I9" s="148" t="s">
        <v>35</v>
      </c>
      <c r="J9" s="148" t="s">
        <v>126</v>
      </c>
      <c r="K9" s="151" t="s">
        <v>42</v>
      </c>
      <c r="L9" s="151" t="s">
        <v>37</v>
      </c>
      <c r="M9" s="151" t="s">
        <v>31</v>
      </c>
      <c r="N9" s="184"/>
      <c r="O9" s="143" t="s">
        <v>29</v>
      </c>
      <c r="P9" s="143" t="s">
        <v>97</v>
      </c>
      <c r="Q9" s="151" t="s">
        <v>31</v>
      </c>
      <c r="R9" s="185"/>
      <c r="S9" s="143" t="s">
        <v>42</v>
      </c>
      <c r="T9" s="143" t="s">
        <v>81</v>
      </c>
      <c r="U9" s="153" t="s">
        <v>38</v>
      </c>
      <c r="V9" s="146" t="s">
        <v>41</v>
      </c>
    </row>
    <row r="10" spans="1:22" x14ac:dyDescent="0.3">
      <c r="A10" s="135"/>
      <c r="C10" s="186"/>
      <c r="D10" s="185"/>
      <c r="E10" s="185"/>
      <c r="F10" s="165"/>
      <c r="G10" s="165"/>
      <c r="H10" s="165"/>
      <c r="I10" s="165"/>
      <c r="J10" s="165"/>
      <c r="K10" s="48"/>
      <c r="L10" s="48"/>
      <c r="M10" s="48"/>
      <c r="N10" s="185"/>
      <c r="O10" s="166"/>
      <c r="P10" s="166"/>
      <c r="Q10" s="48"/>
      <c r="R10" s="184"/>
      <c r="S10" s="29"/>
      <c r="T10" s="187"/>
      <c r="U10" s="48"/>
      <c r="V10" s="48"/>
    </row>
    <row r="11" spans="1:22" x14ac:dyDescent="0.3">
      <c r="A11" s="135"/>
      <c r="C11" s="186"/>
      <c r="D11" s="184"/>
      <c r="E11" s="184"/>
      <c r="F11" s="165"/>
      <c r="G11" s="165"/>
      <c r="H11" s="165"/>
      <c r="I11" s="165"/>
      <c r="J11" s="165"/>
      <c r="K11" s="48"/>
      <c r="L11" s="48"/>
      <c r="M11" s="48"/>
      <c r="N11" s="184"/>
      <c r="O11" s="48"/>
      <c r="P11" s="48"/>
      <c r="Q11" s="48"/>
      <c r="R11" s="185"/>
      <c r="S11" s="48"/>
      <c r="T11" s="188"/>
      <c r="U11" s="48"/>
      <c r="V11" s="48"/>
    </row>
    <row r="12" spans="1:22" x14ac:dyDescent="0.3">
      <c r="A12" s="135"/>
      <c r="C12" s="186"/>
      <c r="D12" s="185"/>
      <c r="E12" s="185"/>
      <c r="F12" s="165"/>
      <c r="G12" s="165"/>
      <c r="H12" s="165"/>
      <c r="I12" s="165"/>
      <c r="J12" s="165"/>
      <c r="K12" s="48"/>
      <c r="L12" s="48"/>
      <c r="M12" s="48"/>
      <c r="N12" s="185"/>
      <c r="O12" s="48"/>
      <c r="P12" s="48"/>
      <c r="Q12" s="48"/>
      <c r="R12" s="184"/>
      <c r="S12" s="48"/>
      <c r="T12" s="188"/>
      <c r="U12" s="48"/>
      <c r="V12" s="48"/>
    </row>
    <row r="13" spans="1:22" x14ac:dyDescent="0.3">
      <c r="A13" s="135"/>
      <c r="C13" s="186"/>
      <c r="D13" s="184"/>
      <c r="E13" s="184"/>
      <c r="F13" s="165"/>
      <c r="G13" s="165"/>
      <c r="H13" s="165"/>
      <c r="I13" s="165"/>
      <c r="J13" s="165"/>
      <c r="K13" s="48"/>
      <c r="L13" s="48"/>
      <c r="M13" s="48"/>
      <c r="N13" s="184"/>
      <c r="O13" s="48"/>
      <c r="P13" s="48"/>
      <c r="Q13" s="48"/>
      <c r="R13" s="185"/>
      <c r="S13" s="48"/>
      <c r="T13" s="188"/>
      <c r="U13" s="48"/>
      <c r="V13" s="48"/>
    </row>
    <row r="14" spans="1:22" x14ac:dyDescent="0.3">
      <c r="A14" s="135"/>
      <c r="C14" s="186"/>
      <c r="D14" s="185"/>
      <c r="E14" s="185"/>
      <c r="F14" s="165"/>
      <c r="G14" s="165"/>
      <c r="H14" s="165"/>
      <c r="I14" s="165"/>
      <c r="J14" s="165"/>
      <c r="K14" s="48"/>
      <c r="L14" s="48"/>
      <c r="M14" s="48"/>
      <c r="N14" s="185"/>
      <c r="O14" s="48"/>
      <c r="P14" s="48"/>
      <c r="Q14" s="48"/>
      <c r="R14" s="184"/>
      <c r="S14" s="48"/>
      <c r="T14" s="188"/>
      <c r="U14" s="48"/>
      <c r="V14" s="48"/>
    </row>
    <row r="15" spans="1:22" x14ac:dyDescent="0.3">
      <c r="A15" s="135"/>
      <c r="C15" s="186"/>
      <c r="D15" s="184"/>
      <c r="E15" s="184"/>
      <c r="F15" s="165"/>
      <c r="G15" s="165"/>
      <c r="H15" s="165"/>
      <c r="I15" s="165"/>
      <c r="J15" s="165"/>
      <c r="K15" s="48"/>
      <c r="L15" s="48"/>
      <c r="M15" s="48"/>
      <c r="N15" s="184"/>
      <c r="O15" s="48"/>
      <c r="P15" s="48"/>
      <c r="Q15" s="48"/>
      <c r="R15" s="184"/>
      <c r="S15" s="48"/>
      <c r="T15" s="188"/>
      <c r="U15" s="48"/>
      <c r="V15" s="48"/>
    </row>
    <row r="16" spans="1:22" x14ac:dyDescent="0.3">
      <c r="A16" s="155"/>
      <c r="B16" s="92"/>
      <c r="C16" s="92" t="s">
        <v>160</v>
      </c>
      <c r="D16" s="189"/>
      <c r="E16" s="189"/>
      <c r="F16" s="157">
        <v>6.5</v>
      </c>
      <c r="G16" s="157">
        <v>8</v>
      </c>
      <c r="H16" s="157">
        <v>7.5</v>
      </c>
      <c r="I16" s="157">
        <v>6.5</v>
      </c>
      <c r="J16" s="157">
        <v>6.8</v>
      </c>
      <c r="K16" s="61">
        <f>SUM((F16*0.2)+(G16*0.25)+(H16*0.2)+(I16*0.2)+(J16*0.15))</f>
        <v>7.1199999999999992</v>
      </c>
      <c r="L16" s="157"/>
      <c r="M16" s="202">
        <f>(K16-L16)</f>
        <v>7.1199999999999992</v>
      </c>
      <c r="N16" s="189"/>
      <c r="O16" s="160">
        <v>7.45</v>
      </c>
      <c r="P16" s="160"/>
      <c r="Q16" s="61">
        <f>O16-P16</f>
        <v>7.45</v>
      </c>
      <c r="R16" s="190"/>
      <c r="S16" s="61">
        <f>K16</f>
        <v>7.1199999999999992</v>
      </c>
      <c r="T16" s="61">
        <f>Q16</f>
        <v>7.45</v>
      </c>
      <c r="U16" s="191">
        <f>(S16+T16)/2</f>
        <v>7.2850000000000001</v>
      </c>
      <c r="V16" s="92">
        <v>1</v>
      </c>
    </row>
  </sheetData>
  <mergeCells count="2">
    <mergeCell ref="K1:M1"/>
    <mergeCell ref="K2:M2"/>
  </mergeCells>
  <pageMargins left="0.7" right="0.7" top="0.75" bottom="0.75" header="0.3" footer="0.3"/>
  <pageSetup paperSize="9" scale="41" fitToHeight="0" orientation="portrait" horizontalDpi="360" verticalDpi="36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42416C-05AA-410D-AD63-7CA316B08194}">
  <sheetPr>
    <tabColor rgb="FFFF0000"/>
  </sheetPr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DE10"/>
  <sheetViews>
    <sheetView workbookViewId="0">
      <selection activeCell="A11" sqref="A11:XFD11"/>
    </sheetView>
  </sheetViews>
  <sheetFormatPr defaultRowHeight="14.4" x14ac:dyDescent="0.3"/>
  <cols>
    <col min="1" max="1" width="5.77734375" customWidth="1"/>
    <col min="2" max="2" width="20" customWidth="1"/>
    <col min="3" max="3" width="17.109375" customWidth="1"/>
    <col min="4" max="4" width="20" customWidth="1"/>
    <col min="5" max="5" width="14.21875" customWidth="1"/>
    <col min="6" max="6" width="7.5546875" customWidth="1"/>
    <col min="7" max="7" width="10.77734375" customWidth="1"/>
    <col min="8" max="8" width="10.21875" customWidth="1"/>
    <col min="9" max="9" width="9.21875" customWidth="1"/>
    <col min="10" max="10" width="11" customWidth="1"/>
    <col min="11" max="11" width="9" customWidth="1"/>
    <col min="12" max="19" width="9.109375" customWidth="1"/>
    <col min="20" max="20" width="2.88671875" customWidth="1"/>
    <col min="21" max="29" width="9.109375" customWidth="1"/>
    <col min="30" max="30" width="8.88671875" customWidth="1"/>
    <col min="31" max="31" width="2.88671875" customWidth="1"/>
    <col min="32" max="40" width="9.109375" customWidth="1"/>
    <col min="41" max="41" width="8.88671875" customWidth="1"/>
    <col min="42" max="42" width="2.88671875" customWidth="1"/>
    <col min="43" max="43" width="7.5546875" customWidth="1"/>
    <col min="44" max="44" width="10.77734375" customWidth="1"/>
    <col min="45" max="45" width="10.21875" customWidth="1"/>
    <col min="46" max="46" width="9.21875" customWidth="1"/>
    <col min="47" max="47" width="11" customWidth="1"/>
    <col min="48" max="48" width="9" customWidth="1"/>
    <col min="49" max="49" width="9.109375" customWidth="1"/>
    <col min="50" max="51" width="8.88671875" customWidth="1"/>
    <col min="52" max="52" width="9.109375" customWidth="1"/>
    <col min="53" max="54" width="8.88671875" customWidth="1"/>
    <col min="55" max="56" width="9.109375" customWidth="1"/>
    <col min="57" max="57" width="2.88671875" customWidth="1"/>
    <col min="58" max="61" width="9.109375" customWidth="1"/>
    <col min="62" max="62" width="12.21875" customWidth="1"/>
    <col min="63" max="63" width="9.109375" customWidth="1"/>
    <col min="64" max="64" width="2.88671875" customWidth="1"/>
    <col min="65" max="72" width="9.109375" customWidth="1"/>
    <col min="73" max="73" width="2.88671875" customWidth="1"/>
    <col min="74" max="74" width="7.5546875" customWidth="1"/>
    <col min="75" max="75" width="10.77734375" customWidth="1"/>
    <col min="76" max="76" width="10.21875" customWidth="1"/>
    <col min="77" max="77" width="9.21875" customWidth="1"/>
    <col min="78" max="78" width="11" customWidth="1"/>
    <col min="79" max="79" width="9" customWidth="1"/>
    <col min="80" max="87" width="9.109375" customWidth="1"/>
    <col min="88" max="88" width="2.88671875" customWidth="1"/>
    <col min="89" max="95" width="9.109375" customWidth="1"/>
    <col min="96" max="96" width="2.88671875" customWidth="1"/>
    <col min="97" max="99" width="9.109375" style="73" customWidth="1"/>
    <col min="100" max="100" width="2.88671875" style="73" customWidth="1"/>
    <col min="101" max="101" width="7.77734375" style="73" customWidth="1"/>
    <col min="102" max="102" width="2.88671875" style="73" customWidth="1"/>
    <col min="103" max="103" width="7.88671875" style="73" customWidth="1"/>
    <col min="104" max="104" width="2.88671875" style="73" customWidth="1"/>
    <col min="105" max="105" width="11.21875" style="73" customWidth="1"/>
    <col min="106" max="106" width="2.77734375" style="73" customWidth="1"/>
    <col min="107" max="107" width="9.109375" style="73"/>
    <col min="108" max="108" width="11.44140625" style="73" customWidth="1"/>
    <col min="109" max="109" width="9.109375" style="73"/>
  </cols>
  <sheetData>
    <row r="1" spans="1:108" ht="15.6" x14ac:dyDescent="0.3">
      <c r="A1" s="1" t="str">
        <f>'Comp Detail'!A1</f>
        <v>Vaulting QLD State Championsip 2024</v>
      </c>
      <c r="B1" s="2"/>
      <c r="C1" s="2"/>
      <c r="D1" s="3" t="s">
        <v>102</v>
      </c>
      <c r="E1" s="35"/>
      <c r="F1" s="35"/>
      <c r="G1" s="35"/>
      <c r="H1" s="35"/>
      <c r="I1" s="35"/>
      <c r="J1" s="35"/>
      <c r="K1" s="35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35"/>
      <c r="AR1" s="35"/>
      <c r="AS1" s="35"/>
      <c r="AT1" s="35"/>
      <c r="AU1" s="35"/>
      <c r="AV1" s="35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35"/>
      <c r="BW1" s="35"/>
      <c r="BX1" s="35"/>
      <c r="BY1" s="35"/>
      <c r="BZ1" s="35"/>
      <c r="CA1" s="35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70"/>
      <c r="CT1" s="70"/>
      <c r="CU1" s="70"/>
      <c r="CV1" s="70"/>
      <c r="CW1" s="70"/>
      <c r="CX1" s="70"/>
      <c r="CY1" s="70"/>
      <c r="CZ1" s="70"/>
      <c r="DA1" s="85"/>
      <c r="DB1" s="70"/>
      <c r="DC1" s="70"/>
      <c r="DD1" s="85">
        <f ca="1">NOW()</f>
        <v>45603.465818518518</v>
      </c>
    </row>
    <row r="2" spans="1:108" ht="15.6" x14ac:dyDescent="0.3">
      <c r="A2" s="1"/>
      <c r="B2" s="2"/>
      <c r="C2" s="2"/>
      <c r="D2" s="3"/>
      <c r="E2" s="35"/>
      <c r="F2" s="35"/>
      <c r="G2" s="35"/>
      <c r="H2" s="35"/>
      <c r="I2" s="35"/>
      <c r="J2" s="35"/>
      <c r="K2" s="35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35"/>
      <c r="AR2" s="35"/>
      <c r="AS2" s="35"/>
      <c r="AT2" s="35"/>
      <c r="AU2" s="35"/>
      <c r="AV2" s="35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35"/>
      <c r="BW2" s="35"/>
      <c r="BX2" s="35"/>
      <c r="BY2" s="35"/>
      <c r="BZ2" s="35"/>
      <c r="CA2" s="35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70"/>
      <c r="CT2" s="70"/>
      <c r="CU2" s="70"/>
      <c r="CV2" s="70"/>
      <c r="CW2" s="70"/>
      <c r="CX2" s="70"/>
      <c r="CY2" s="70"/>
      <c r="CZ2" s="70"/>
      <c r="DA2" s="86"/>
      <c r="DB2" s="70"/>
      <c r="DC2" s="70"/>
      <c r="DD2" s="86">
        <f ca="1">NOW()</f>
        <v>45603.465818518518</v>
      </c>
    </row>
    <row r="3" spans="1:108" ht="15.6" x14ac:dyDescent="0.3">
      <c r="A3" s="1" t="str">
        <f>'Comp Detail'!A3</f>
        <v>6-7 July 2024</v>
      </c>
      <c r="B3" s="2"/>
      <c r="C3" s="2"/>
      <c r="D3" s="3"/>
      <c r="E3" s="35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7"/>
      <c r="V3" s="2"/>
      <c r="W3" s="2"/>
      <c r="X3" s="2"/>
      <c r="Y3" s="2"/>
      <c r="Z3" s="2"/>
      <c r="AA3" s="2"/>
      <c r="AB3" s="2"/>
      <c r="AC3" s="2"/>
      <c r="AD3" s="2"/>
      <c r="AE3" s="2"/>
      <c r="AG3" s="7"/>
      <c r="AH3" s="7"/>
      <c r="AI3" s="7"/>
      <c r="AJ3" s="7"/>
      <c r="AK3" s="7"/>
      <c r="AL3" s="7"/>
      <c r="AM3" s="7"/>
      <c r="AN3" s="7"/>
      <c r="AO3" s="7"/>
      <c r="AP3" s="2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2"/>
      <c r="BF3" s="7"/>
      <c r="BG3" s="2"/>
      <c r="BH3" s="2"/>
      <c r="BI3" s="2"/>
      <c r="BJ3" s="2"/>
      <c r="BK3" s="2"/>
      <c r="BL3" s="2"/>
      <c r="BN3" s="2"/>
      <c r="BO3" s="2"/>
      <c r="BP3" s="2"/>
      <c r="BQ3" s="2"/>
      <c r="BR3" s="2"/>
      <c r="BS3" s="2"/>
      <c r="BT3" s="2"/>
      <c r="BU3" s="2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2"/>
      <c r="CL3" s="2"/>
      <c r="CM3" s="2"/>
      <c r="CN3" s="2"/>
      <c r="CO3" s="2"/>
      <c r="CP3" s="2"/>
      <c r="CQ3" s="2"/>
      <c r="CR3" s="2"/>
      <c r="CS3" s="47"/>
      <c r="CT3" s="70"/>
      <c r="CU3" s="70"/>
      <c r="CV3" s="70"/>
      <c r="CW3" s="70"/>
      <c r="CX3" s="70"/>
      <c r="CY3" s="70"/>
      <c r="CZ3" s="70"/>
      <c r="DA3" s="70"/>
      <c r="DB3" s="70"/>
      <c r="DC3" s="70"/>
      <c r="DD3" s="70"/>
    </row>
    <row r="4" spans="1:108" ht="15.6" x14ac:dyDescent="0.3">
      <c r="A4" s="1"/>
      <c r="B4" s="2"/>
      <c r="C4" s="2"/>
      <c r="D4" s="3"/>
      <c r="E4" s="35"/>
      <c r="F4" s="129" t="s">
        <v>78</v>
      </c>
      <c r="G4" s="130"/>
      <c r="H4" s="130"/>
      <c r="I4" s="130"/>
      <c r="J4" s="130"/>
      <c r="K4" s="130"/>
      <c r="L4" s="130"/>
      <c r="M4" s="130"/>
      <c r="N4" s="130"/>
      <c r="O4" s="130"/>
      <c r="P4" s="130"/>
      <c r="Q4" s="130"/>
      <c r="R4" s="130"/>
      <c r="S4" s="130"/>
      <c r="T4" s="130"/>
      <c r="U4" s="129"/>
      <c r="V4" s="130"/>
      <c r="W4" s="130"/>
      <c r="X4" s="130"/>
      <c r="Y4" s="130"/>
      <c r="Z4" s="130"/>
      <c r="AA4" s="130"/>
      <c r="AB4" s="130"/>
      <c r="AC4" s="130"/>
      <c r="AD4" s="130"/>
      <c r="AE4" s="130"/>
      <c r="AF4" s="129"/>
      <c r="AG4" s="129"/>
      <c r="AH4" s="129"/>
      <c r="AI4" s="129"/>
      <c r="AJ4" s="129"/>
      <c r="AK4" s="129"/>
      <c r="AL4" s="129"/>
      <c r="AM4" s="129"/>
      <c r="AN4" s="129"/>
      <c r="AO4" s="129"/>
      <c r="AP4" s="2"/>
      <c r="AQ4" s="127" t="s">
        <v>57</v>
      </c>
      <c r="AR4" s="127"/>
      <c r="AS4" s="127"/>
      <c r="AT4" s="127"/>
      <c r="AU4" s="127"/>
      <c r="AV4" s="127"/>
      <c r="AW4" s="127"/>
      <c r="AX4" s="127"/>
      <c r="AY4" s="127"/>
      <c r="AZ4" s="127"/>
      <c r="BA4" s="127"/>
      <c r="BB4" s="127"/>
      <c r="BC4" s="127"/>
      <c r="BD4" s="127"/>
      <c r="BE4" s="128"/>
      <c r="BF4" s="127"/>
      <c r="BG4" s="128"/>
      <c r="BH4" s="128"/>
      <c r="BI4" s="128"/>
      <c r="BJ4" s="128"/>
      <c r="BK4" s="128"/>
      <c r="BL4" s="128"/>
      <c r="BM4" s="127"/>
      <c r="BN4" s="128"/>
      <c r="BO4" s="128"/>
      <c r="BP4" s="128"/>
      <c r="BQ4" s="128"/>
      <c r="BR4" s="128"/>
      <c r="BS4" s="128"/>
      <c r="BT4" s="128"/>
      <c r="BU4" s="2"/>
      <c r="BV4" s="126" t="s">
        <v>2</v>
      </c>
      <c r="BW4" s="126"/>
      <c r="BX4" s="126"/>
      <c r="BY4" s="126"/>
      <c r="BZ4" s="126"/>
      <c r="CA4" s="126"/>
      <c r="CB4" s="126"/>
      <c r="CC4" s="126"/>
      <c r="CD4" s="126"/>
      <c r="CE4" s="126"/>
      <c r="CF4" s="126"/>
      <c r="CG4" s="126"/>
      <c r="CH4" s="126"/>
      <c r="CI4" s="126"/>
      <c r="CJ4" s="2"/>
      <c r="CK4" s="126"/>
      <c r="CL4" s="121"/>
      <c r="CM4" s="121"/>
      <c r="CN4" s="121"/>
      <c r="CO4" s="121"/>
      <c r="CP4" s="121"/>
      <c r="CQ4" s="121"/>
      <c r="CR4" s="2"/>
      <c r="CS4" s="131"/>
      <c r="CT4" s="132"/>
      <c r="CU4" s="132"/>
      <c r="CV4" s="70"/>
      <c r="CW4" s="70"/>
      <c r="CX4" s="70"/>
      <c r="CY4" s="70"/>
      <c r="CZ4" s="70"/>
      <c r="DA4" s="70"/>
      <c r="DB4" s="70"/>
      <c r="DC4" s="70"/>
      <c r="DD4" s="70"/>
    </row>
    <row r="5" spans="1:108" ht="15.6" x14ac:dyDescent="0.3">
      <c r="A5" s="1"/>
      <c r="B5" s="2"/>
      <c r="C5" s="2"/>
      <c r="D5" s="35"/>
      <c r="E5" s="2"/>
      <c r="F5" s="2"/>
      <c r="G5" s="2"/>
      <c r="H5" s="2"/>
      <c r="I5" s="2"/>
      <c r="J5" s="2"/>
      <c r="K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70"/>
      <c r="CT5" s="70"/>
      <c r="CU5" s="70"/>
      <c r="CV5" s="70"/>
      <c r="CW5" s="70"/>
      <c r="CX5" s="70"/>
      <c r="CY5" s="70"/>
      <c r="CZ5" s="70"/>
      <c r="DA5" s="70"/>
      <c r="DB5" s="70"/>
      <c r="DC5" s="70"/>
      <c r="DD5" s="70"/>
    </row>
    <row r="6" spans="1:108" ht="15.6" x14ac:dyDescent="0.3">
      <c r="A6" s="34" t="s">
        <v>58</v>
      </c>
      <c r="B6" s="7"/>
      <c r="C6" s="2"/>
      <c r="D6" s="2"/>
      <c r="E6" s="2"/>
      <c r="F6" s="7" t="s">
        <v>3</v>
      </c>
      <c r="G6" s="2">
        <f>E1</f>
        <v>0</v>
      </c>
      <c r="H6" s="2"/>
      <c r="I6" s="2"/>
      <c r="J6" s="2"/>
      <c r="K6" s="2"/>
      <c r="M6" s="7"/>
      <c r="N6" s="7"/>
      <c r="O6" s="7"/>
      <c r="P6" s="2"/>
      <c r="Q6" s="2"/>
      <c r="R6" s="2"/>
      <c r="S6" s="2"/>
      <c r="T6" s="2"/>
      <c r="U6" s="7" t="s">
        <v>3</v>
      </c>
      <c r="V6" s="2"/>
      <c r="W6" s="2"/>
      <c r="X6" s="2"/>
      <c r="Y6" s="2"/>
      <c r="Z6" s="2"/>
      <c r="AA6" s="2"/>
      <c r="AB6" s="2"/>
      <c r="AC6" s="2"/>
      <c r="AD6" s="2"/>
      <c r="AE6" s="2"/>
      <c r="AF6" s="7" t="s">
        <v>1</v>
      </c>
      <c r="AG6" s="2"/>
      <c r="AH6" s="2"/>
      <c r="AI6" s="2"/>
      <c r="AJ6" s="2"/>
      <c r="AK6" s="2"/>
      <c r="AL6" s="2"/>
      <c r="AM6" s="2"/>
      <c r="AN6" s="2"/>
      <c r="AO6" s="2"/>
      <c r="AP6" s="2"/>
      <c r="AQ6" s="7" t="s">
        <v>3</v>
      </c>
      <c r="AR6" s="2"/>
      <c r="AS6" s="2"/>
      <c r="AT6" s="2"/>
      <c r="AU6" s="2"/>
      <c r="AV6" s="2"/>
      <c r="AY6" s="7"/>
      <c r="AZ6" s="7"/>
      <c r="BA6" s="7"/>
      <c r="BB6" s="2"/>
      <c r="BC6" s="2"/>
      <c r="BD6" s="2"/>
      <c r="BE6" s="2"/>
      <c r="BF6" s="7" t="s">
        <v>0</v>
      </c>
      <c r="BG6" s="2"/>
      <c r="BH6" s="2"/>
      <c r="BI6" s="2"/>
      <c r="BJ6" s="2"/>
      <c r="BK6" s="2"/>
      <c r="BL6" s="2"/>
      <c r="BM6" s="7" t="s">
        <v>1</v>
      </c>
      <c r="BN6" s="2"/>
      <c r="BO6" s="2"/>
      <c r="BP6" s="2"/>
      <c r="BQ6" s="2"/>
      <c r="BR6" s="2"/>
      <c r="BS6" s="2"/>
      <c r="BT6" s="2"/>
      <c r="BU6" s="2"/>
      <c r="BV6" s="7" t="s">
        <v>3</v>
      </c>
      <c r="BW6" s="2"/>
      <c r="BX6" s="2"/>
      <c r="BY6" s="2"/>
      <c r="BZ6" s="2"/>
      <c r="CA6" s="2"/>
      <c r="CC6" s="7"/>
      <c r="CD6" s="7"/>
      <c r="CE6" s="7"/>
      <c r="CF6" s="2"/>
      <c r="CG6" s="2"/>
      <c r="CH6" s="2"/>
      <c r="CI6" s="2"/>
      <c r="CJ6" s="2"/>
      <c r="CK6" s="7" t="s">
        <v>3</v>
      </c>
      <c r="CL6" s="2"/>
      <c r="CM6" s="2"/>
      <c r="CN6" s="2"/>
      <c r="CO6" s="2"/>
      <c r="CP6" s="2"/>
      <c r="CQ6" s="2"/>
      <c r="CR6" s="52"/>
      <c r="CS6" s="47" t="s">
        <v>5</v>
      </c>
      <c r="CT6" s="70"/>
      <c r="CU6" s="70"/>
      <c r="CV6" s="70"/>
      <c r="CW6" s="47" t="s">
        <v>6</v>
      </c>
      <c r="CX6" s="70"/>
      <c r="CY6" s="70"/>
      <c r="CZ6" s="70"/>
      <c r="DA6" s="70"/>
      <c r="DB6" s="70"/>
      <c r="DC6" s="70"/>
      <c r="DD6" s="70"/>
    </row>
    <row r="7" spans="1:108" ht="15.6" x14ac:dyDescent="0.3">
      <c r="A7" s="1" t="s">
        <v>59</v>
      </c>
      <c r="B7" s="7">
        <v>1</v>
      </c>
      <c r="C7" s="2"/>
      <c r="D7" s="2"/>
      <c r="E7" s="2"/>
      <c r="F7" s="7" t="s">
        <v>7</v>
      </c>
      <c r="G7" s="2"/>
      <c r="H7" s="2"/>
      <c r="I7" s="2"/>
      <c r="J7" s="2"/>
      <c r="K7" s="2"/>
      <c r="M7" s="2"/>
      <c r="N7" s="2"/>
      <c r="O7" s="2"/>
      <c r="P7" s="2"/>
      <c r="Q7" s="2"/>
      <c r="R7" s="2"/>
      <c r="S7" s="2"/>
      <c r="T7" s="38"/>
      <c r="U7" s="2"/>
      <c r="V7" s="2"/>
      <c r="W7" s="2"/>
      <c r="X7" s="2"/>
      <c r="Y7" s="2"/>
      <c r="Z7" s="2"/>
      <c r="AA7" s="2"/>
      <c r="AB7" s="2"/>
      <c r="AC7" s="2"/>
      <c r="AD7" s="2"/>
      <c r="AE7" s="38"/>
      <c r="AF7" s="2"/>
      <c r="AG7" s="2"/>
      <c r="AH7" s="2"/>
      <c r="AI7" s="2"/>
      <c r="AJ7" s="2"/>
      <c r="AK7" s="2"/>
      <c r="AL7" s="2"/>
      <c r="AM7" s="2"/>
      <c r="AN7" s="2"/>
      <c r="AO7" s="2"/>
      <c r="AP7" s="38"/>
      <c r="AQ7" s="7" t="s">
        <v>7</v>
      </c>
      <c r="AR7" s="2"/>
      <c r="AS7" s="2"/>
      <c r="AT7" s="2"/>
      <c r="AU7" s="2"/>
      <c r="AV7" s="2"/>
      <c r="AY7" s="2"/>
      <c r="AZ7" s="2"/>
      <c r="BA7" s="2"/>
      <c r="BB7" s="2"/>
      <c r="BC7" s="2"/>
      <c r="BD7" s="2"/>
      <c r="BE7" s="38"/>
      <c r="BF7" s="2"/>
      <c r="BG7" s="2"/>
      <c r="BH7" s="2"/>
      <c r="BI7" s="2"/>
      <c r="BJ7" s="2"/>
      <c r="BK7" s="2"/>
      <c r="BL7" s="38"/>
      <c r="BM7" s="2"/>
      <c r="BN7" s="2"/>
      <c r="BO7" s="2"/>
      <c r="BP7" s="2"/>
      <c r="BQ7" s="2"/>
      <c r="BR7" s="2"/>
      <c r="BS7" s="2"/>
      <c r="BT7" s="2"/>
      <c r="BU7" s="38"/>
      <c r="BV7" s="7" t="s">
        <v>7</v>
      </c>
      <c r="BW7" s="2"/>
      <c r="BX7" s="2"/>
      <c r="BY7" s="2"/>
      <c r="BZ7" s="2"/>
      <c r="CA7" s="2"/>
      <c r="CC7" s="2"/>
      <c r="CD7" s="2"/>
      <c r="CE7" s="2"/>
      <c r="CF7" s="2"/>
      <c r="CG7" s="2"/>
      <c r="CH7" s="2"/>
      <c r="CI7" s="2"/>
      <c r="CJ7" s="38"/>
      <c r="CK7" s="2"/>
      <c r="CL7" s="2"/>
      <c r="CM7" s="2"/>
      <c r="CN7" s="2"/>
      <c r="CO7" s="2"/>
      <c r="CP7" s="2"/>
      <c r="CQ7" s="2"/>
      <c r="CR7" s="52"/>
      <c r="CS7" s="70"/>
      <c r="CT7" s="70"/>
      <c r="CU7" s="70"/>
      <c r="CV7" s="82"/>
      <c r="CW7" s="47"/>
      <c r="CX7" s="70"/>
      <c r="CY7" s="47" t="s">
        <v>81</v>
      </c>
      <c r="CZ7" s="70"/>
      <c r="DA7" s="70"/>
      <c r="DB7" s="70"/>
      <c r="DC7" s="70"/>
      <c r="DD7" s="70"/>
    </row>
    <row r="8" spans="1:108" x14ac:dyDescent="0.3">
      <c r="A8" s="2"/>
      <c r="B8" s="2"/>
      <c r="C8" s="2"/>
      <c r="D8" s="2"/>
      <c r="E8" s="2"/>
      <c r="F8" s="7" t="s">
        <v>16</v>
      </c>
      <c r="G8" s="2"/>
      <c r="H8" s="2"/>
      <c r="I8" s="2"/>
      <c r="J8" s="2"/>
      <c r="K8" s="2"/>
      <c r="L8" s="138" t="s">
        <v>16</v>
      </c>
      <c r="M8" s="11"/>
      <c r="N8" s="11"/>
      <c r="O8" s="11" t="s">
        <v>17</v>
      </c>
      <c r="Q8" s="11"/>
      <c r="R8" s="11" t="s">
        <v>18</v>
      </c>
      <c r="S8" s="11" t="s">
        <v>87</v>
      </c>
      <c r="T8" s="41"/>
      <c r="U8" s="2"/>
      <c r="V8" s="2"/>
      <c r="W8" s="2"/>
      <c r="X8" s="2"/>
      <c r="Y8" s="2"/>
      <c r="Z8" s="2"/>
      <c r="AA8" s="2"/>
      <c r="AB8" s="2"/>
      <c r="AC8" s="2"/>
      <c r="AD8" s="2"/>
      <c r="AE8" s="41"/>
      <c r="AF8" s="2"/>
      <c r="AG8" s="2"/>
      <c r="AH8" s="2"/>
      <c r="AI8" s="2"/>
      <c r="AJ8" s="2"/>
      <c r="AK8" s="2"/>
      <c r="AL8" s="2"/>
      <c r="AM8" s="2"/>
      <c r="AN8" s="2"/>
      <c r="AO8" s="2"/>
      <c r="AP8" s="41"/>
      <c r="AQ8" s="7" t="s">
        <v>16</v>
      </c>
      <c r="AR8" s="2"/>
      <c r="AS8" s="2"/>
      <c r="AT8" s="2"/>
      <c r="AU8" s="2"/>
      <c r="AV8" s="2"/>
      <c r="AW8" s="138" t="s">
        <v>16</v>
      </c>
      <c r="AX8" s="138" t="s">
        <v>17</v>
      </c>
      <c r="AY8" s="11"/>
      <c r="AZ8" s="11" t="s">
        <v>17</v>
      </c>
      <c r="BA8" s="11" t="s">
        <v>18</v>
      </c>
      <c r="BB8" s="11"/>
      <c r="BC8" s="11" t="s">
        <v>18</v>
      </c>
      <c r="BD8" s="11" t="s">
        <v>87</v>
      </c>
      <c r="BE8" s="41"/>
      <c r="BF8" s="10" t="s">
        <v>42</v>
      </c>
      <c r="BG8" s="10"/>
      <c r="BH8" s="10"/>
      <c r="BI8" s="10"/>
      <c r="BJ8" s="2"/>
      <c r="BK8" s="10" t="s">
        <v>60</v>
      </c>
      <c r="BL8" s="38"/>
      <c r="BM8" s="174"/>
      <c r="BN8" s="175" t="s">
        <v>104</v>
      </c>
      <c r="BO8" s="175"/>
      <c r="BP8" s="175"/>
      <c r="BQ8" s="175"/>
      <c r="BR8" s="10"/>
      <c r="BS8" s="7"/>
      <c r="BT8" s="2"/>
      <c r="BU8" s="38"/>
      <c r="BV8" s="7" t="s">
        <v>16</v>
      </c>
      <c r="BW8" s="2"/>
      <c r="BX8" s="2"/>
      <c r="BY8" s="2"/>
      <c r="BZ8" s="2"/>
      <c r="CA8" s="2"/>
      <c r="CB8" s="138" t="s">
        <v>16</v>
      </c>
      <c r="CC8" s="11"/>
      <c r="CD8" s="11"/>
      <c r="CE8" s="11" t="s">
        <v>17</v>
      </c>
      <c r="CG8" s="11"/>
      <c r="CH8" s="11" t="s">
        <v>18</v>
      </c>
      <c r="CI8" s="11" t="s">
        <v>87</v>
      </c>
      <c r="CJ8" s="41"/>
      <c r="CK8" s="2" t="s">
        <v>42</v>
      </c>
      <c r="CL8" s="2"/>
      <c r="CM8" s="2"/>
      <c r="CN8" s="2"/>
      <c r="CO8" s="2"/>
      <c r="CP8" s="2"/>
      <c r="CQ8" s="10" t="s">
        <v>42</v>
      </c>
      <c r="CR8" s="52"/>
      <c r="CS8" s="47"/>
      <c r="CT8" s="47"/>
      <c r="CU8" s="70"/>
      <c r="CV8" s="82"/>
      <c r="CW8" s="47" t="s">
        <v>39</v>
      </c>
      <c r="CX8" s="47"/>
      <c r="CY8" s="47" t="s">
        <v>80</v>
      </c>
      <c r="CZ8" s="70"/>
      <c r="DA8" s="47" t="s">
        <v>2</v>
      </c>
      <c r="DB8" s="70"/>
      <c r="DC8" s="45" t="s">
        <v>11</v>
      </c>
      <c r="DD8" s="87"/>
    </row>
    <row r="9" spans="1:108" x14ac:dyDescent="0.3">
      <c r="A9" s="71" t="s">
        <v>12</v>
      </c>
      <c r="B9" s="71" t="s">
        <v>13</v>
      </c>
      <c r="C9" s="71" t="s">
        <v>7</v>
      </c>
      <c r="D9" s="71" t="s">
        <v>14</v>
      </c>
      <c r="E9" s="71" t="s">
        <v>15</v>
      </c>
      <c r="F9" s="71" t="s">
        <v>88</v>
      </c>
      <c r="G9" s="71" t="s">
        <v>89</v>
      </c>
      <c r="H9" s="71" t="s">
        <v>90</v>
      </c>
      <c r="I9" s="71" t="s">
        <v>91</v>
      </c>
      <c r="J9" s="71" t="s">
        <v>92</v>
      </c>
      <c r="K9" s="71" t="s">
        <v>93</v>
      </c>
      <c r="L9" s="20" t="s">
        <v>94</v>
      </c>
      <c r="M9" s="15" t="s">
        <v>17</v>
      </c>
      <c r="N9" s="15" t="s">
        <v>95</v>
      </c>
      <c r="O9" s="20" t="s">
        <v>94</v>
      </c>
      <c r="P9" s="37" t="s">
        <v>18</v>
      </c>
      <c r="Q9" s="15" t="s">
        <v>95</v>
      </c>
      <c r="R9" s="20" t="s">
        <v>94</v>
      </c>
      <c r="S9" s="20" t="s">
        <v>94</v>
      </c>
      <c r="T9" s="42"/>
      <c r="U9" s="14" t="s">
        <v>19</v>
      </c>
      <c r="V9" s="14" t="s">
        <v>46</v>
      </c>
      <c r="W9" s="36" t="s">
        <v>65</v>
      </c>
      <c r="X9" s="37" t="s">
        <v>53</v>
      </c>
      <c r="Y9" s="37" t="s">
        <v>54</v>
      </c>
      <c r="Z9" s="36" t="s">
        <v>66</v>
      </c>
      <c r="AA9" s="36" t="s">
        <v>67</v>
      </c>
      <c r="AB9" s="36" t="s">
        <v>68</v>
      </c>
      <c r="AC9" s="14" t="s">
        <v>27</v>
      </c>
      <c r="AD9" s="14" t="s">
        <v>28</v>
      </c>
      <c r="AE9" s="42"/>
      <c r="AF9" s="14" t="s">
        <v>19</v>
      </c>
      <c r="AG9" s="14" t="s">
        <v>46</v>
      </c>
      <c r="AH9" s="36" t="s">
        <v>65</v>
      </c>
      <c r="AI9" s="37" t="s">
        <v>53</v>
      </c>
      <c r="AJ9" s="37" t="s">
        <v>54</v>
      </c>
      <c r="AK9" s="36" t="s">
        <v>66</v>
      </c>
      <c r="AL9" s="36" t="s">
        <v>67</v>
      </c>
      <c r="AM9" s="36" t="s">
        <v>68</v>
      </c>
      <c r="AN9" s="14" t="s">
        <v>27</v>
      </c>
      <c r="AO9" s="14" t="s">
        <v>28</v>
      </c>
      <c r="AP9" s="42"/>
      <c r="AQ9" s="71" t="s">
        <v>88</v>
      </c>
      <c r="AR9" s="71" t="s">
        <v>89</v>
      </c>
      <c r="AS9" s="71" t="s">
        <v>90</v>
      </c>
      <c r="AT9" s="71" t="s">
        <v>91</v>
      </c>
      <c r="AU9" s="71" t="s">
        <v>92</v>
      </c>
      <c r="AV9" s="71" t="s">
        <v>93</v>
      </c>
      <c r="AW9" s="20" t="s">
        <v>94</v>
      </c>
      <c r="AX9" s="20"/>
      <c r="AY9" s="15" t="s">
        <v>95</v>
      </c>
      <c r="AZ9" s="20" t="s">
        <v>94</v>
      </c>
      <c r="BA9" s="20"/>
      <c r="BB9" s="15" t="s">
        <v>95</v>
      </c>
      <c r="BC9" s="20" t="s">
        <v>94</v>
      </c>
      <c r="BD9" s="20" t="s">
        <v>94</v>
      </c>
      <c r="BE9" s="42"/>
      <c r="BF9" s="15" t="s">
        <v>69</v>
      </c>
      <c r="BG9" s="15" t="s">
        <v>70</v>
      </c>
      <c r="BH9" s="15" t="s">
        <v>71</v>
      </c>
      <c r="BI9" s="15" t="s">
        <v>36</v>
      </c>
      <c r="BJ9" s="15" t="s">
        <v>37</v>
      </c>
      <c r="BK9" s="14" t="s">
        <v>31</v>
      </c>
      <c r="BL9" s="39"/>
      <c r="BM9" s="175" t="s">
        <v>61</v>
      </c>
      <c r="BN9" s="175" t="s">
        <v>105</v>
      </c>
      <c r="BO9" s="175" t="s">
        <v>106</v>
      </c>
      <c r="BP9" s="175" t="s">
        <v>62</v>
      </c>
      <c r="BQ9" s="175" t="s">
        <v>63</v>
      </c>
      <c r="BR9" s="14" t="s">
        <v>27</v>
      </c>
      <c r="BS9" s="36" t="s">
        <v>29</v>
      </c>
      <c r="BT9" s="36" t="s">
        <v>9</v>
      </c>
      <c r="BU9" s="42"/>
      <c r="BV9" s="71" t="s">
        <v>88</v>
      </c>
      <c r="BW9" s="71" t="s">
        <v>89</v>
      </c>
      <c r="BX9" s="71" t="s">
        <v>90</v>
      </c>
      <c r="BY9" s="71" t="s">
        <v>91</v>
      </c>
      <c r="BZ9" s="71" t="s">
        <v>92</v>
      </c>
      <c r="CA9" s="71" t="s">
        <v>93</v>
      </c>
      <c r="CB9" s="20" t="s">
        <v>94</v>
      </c>
      <c r="CC9" s="15" t="s">
        <v>17</v>
      </c>
      <c r="CD9" s="15" t="s">
        <v>95</v>
      </c>
      <c r="CE9" s="20" t="s">
        <v>94</v>
      </c>
      <c r="CF9" s="37" t="s">
        <v>18</v>
      </c>
      <c r="CG9" s="15" t="s">
        <v>95</v>
      </c>
      <c r="CH9" s="20" t="s">
        <v>94</v>
      </c>
      <c r="CI9" s="20" t="s">
        <v>94</v>
      </c>
      <c r="CJ9" s="42"/>
      <c r="CK9" s="15" t="s">
        <v>32</v>
      </c>
      <c r="CL9" s="15" t="s">
        <v>33</v>
      </c>
      <c r="CM9" s="15" t="s">
        <v>34</v>
      </c>
      <c r="CN9" s="15" t="s">
        <v>35</v>
      </c>
      <c r="CO9" s="15" t="s">
        <v>36</v>
      </c>
      <c r="CP9" s="14" t="s">
        <v>37</v>
      </c>
      <c r="CQ9" s="14" t="s">
        <v>31</v>
      </c>
      <c r="CR9" s="53"/>
      <c r="CS9" s="88" t="s">
        <v>29</v>
      </c>
      <c r="CT9" s="88" t="s">
        <v>64</v>
      </c>
      <c r="CU9" s="117" t="s">
        <v>9</v>
      </c>
      <c r="CV9" s="89"/>
      <c r="CW9" s="75" t="s">
        <v>38</v>
      </c>
      <c r="CX9" s="75"/>
      <c r="CY9" s="76" t="s">
        <v>38</v>
      </c>
      <c r="CZ9" s="71"/>
      <c r="DA9" s="76" t="s">
        <v>38</v>
      </c>
      <c r="DB9" s="90"/>
      <c r="DC9" s="76" t="s">
        <v>38</v>
      </c>
      <c r="DD9" s="76" t="s">
        <v>41</v>
      </c>
    </row>
    <row r="10" spans="1:108" x14ac:dyDescent="0.3">
      <c r="A10" s="70"/>
      <c r="B10" s="70"/>
      <c r="C10" s="70"/>
      <c r="D10" s="70"/>
      <c r="E10" s="70"/>
      <c r="F10" s="70"/>
      <c r="G10" s="70"/>
      <c r="H10" s="70"/>
      <c r="I10" s="70"/>
      <c r="J10" s="70"/>
      <c r="K10" s="70"/>
      <c r="L10" s="13"/>
      <c r="M10" s="13"/>
      <c r="N10" s="13"/>
      <c r="O10" s="13"/>
      <c r="P10" s="13"/>
      <c r="Q10" s="13"/>
      <c r="R10" s="13"/>
      <c r="S10" s="13"/>
      <c r="T10" s="41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41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41"/>
      <c r="AQ10" s="70"/>
      <c r="AR10" s="70"/>
      <c r="AS10" s="70"/>
      <c r="AT10" s="70"/>
      <c r="AU10" s="70"/>
      <c r="AV10" s="70"/>
      <c r="AW10" s="13"/>
      <c r="AX10" s="13"/>
      <c r="AY10" s="13"/>
      <c r="AZ10" s="13"/>
      <c r="BA10" s="13"/>
      <c r="BB10" s="13"/>
      <c r="BC10" s="13"/>
      <c r="BD10" s="13"/>
      <c r="BE10" s="41"/>
      <c r="BF10" s="13"/>
      <c r="BG10" s="13"/>
      <c r="BH10" s="13"/>
      <c r="BI10" s="13"/>
      <c r="BJ10" s="13"/>
      <c r="BK10" s="10"/>
      <c r="BL10" s="40"/>
      <c r="BM10" s="177"/>
      <c r="BN10" s="177"/>
      <c r="BO10" s="177"/>
      <c r="BP10" s="177"/>
      <c r="BQ10" s="177"/>
      <c r="BR10" s="10"/>
      <c r="BS10" s="32"/>
      <c r="BT10" s="32"/>
      <c r="BU10" s="41"/>
      <c r="BV10" s="70"/>
      <c r="BW10" s="70"/>
      <c r="BX10" s="70"/>
      <c r="BY10" s="70"/>
      <c r="BZ10" s="70"/>
      <c r="CA10" s="70"/>
      <c r="CB10" s="13"/>
      <c r="CC10" s="13"/>
      <c r="CD10" s="13"/>
      <c r="CE10" s="13"/>
      <c r="CF10" s="13"/>
      <c r="CG10" s="13"/>
      <c r="CH10" s="13"/>
      <c r="CI10" s="13"/>
      <c r="CJ10" s="41"/>
      <c r="CK10" s="13"/>
      <c r="CL10" s="13"/>
      <c r="CM10" s="13"/>
      <c r="CN10" s="13"/>
      <c r="CO10" s="13"/>
      <c r="CP10" s="13"/>
      <c r="CQ10" s="13"/>
      <c r="CR10" s="54"/>
      <c r="CS10" s="91"/>
      <c r="CT10" s="91"/>
      <c r="CU10" s="91"/>
      <c r="CV10" s="82"/>
      <c r="CW10" s="47"/>
      <c r="CX10" s="47"/>
      <c r="CY10" s="47"/>
      <c r="CZ10" s="70"/>
      <c r="DA10" s="45"/>
      <c r="DB10" s="87"/>
      <c r="DC10" s="45"/>
      <c r="DD10" s="45"/>
    </row>
  </sheetData>
  <pageMargins left="0.70866141732283472" right="0.70866141732283472" top="0.74803149606299213" bottom="0.74803149606299213" header="0.31496062992125984" footer="0.31496062992125984"/>
  <pageSetup paperSize="9" scale="99" fitToHeight="0" orientation="landscape" r:id="rId1"/>
  <headerFooter>
    <oddFooter>&amp;COpen Individual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34F45E-3A70-40CC-844F-6D74D2E80AFF}">
  <sheetPr>
    <tabColor theme="9" tint="0.79998168889431442"/>
    <pageSetUpPr fitToPage="1"/>
  </sheetPr>
  <dimension ref="A1:AV12"/>
  <sheetViews>
    <sheetView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M18" sqref="M18"/>
    </sheetView>
  </sheetViews>
  <sheetFormatPr defaultColWidth="8.88671875" defaultRowHeight="14.4" x14ac:dyDescent="0.3"/>
  <cols>
    <col min="1" max="1" width="5.77734375" customWidth="1"/>
    <col min="2" max="2" width="20" customWidth="1"/>
    <col min="3" max="3" width="19.77734375" bestFit="1" customWidth="1"/>
    <col min="4" max="4" width="14.5546875" bestFit="1" customWidth="1"/>
    <col min="5" max="5" width="19.21875" customWidth="1"/>
    <col min="6" max="6" width="7.5546875" customWidth="1"/>
    <col min="7" max="7" width="10.77734375" customWidth="1"/>
    <col min="8" max="8" width="9.21875" customWidth="1"/>
    <col min="9" max="9" width="11" customWidth="1"/>
    <col min="10" max="17" width="8.88671875" customWidth="1"/>
    <col min="18" max="18" width="3" customWidth="1"/>
    <col min="19" max="28" width="8.88671875" customWidth="1"/>
    <col min="29" max="29" width="2.88671875" customWidth="1"/>
    <col min="30" max="39" width="8.88671875" customWidth="1"/>
    <col min="40" max="40" width="3" customWidth="1"/>
    <col min="41" max="41" width="2.88671875" customWidth="1"/>
    <col min="42" max="42" width="10" style="73" customWidth="1"/>
    <col min="43" max="44" width="2.88671875" style="73" customWidth="1"/>
    <col min="45" max="45" width="8.88671875" style="73"/>
    <col min="46" max="46" width="11.5546875" bestFit="1" customWidth="1"/>
  </cols>
  <sheetData>
    <row r="1" spans="1:48" ht="15.6" x14ac:dyDescent="0.3">
      <c r="A1" s="1" t="str">
        <f>'Comp Detail'!A1</f>
        <v>Vaulting QLD State Championsip 2024</v>
      </c>
      <c r="B1" s="2"/>
      <c r="C1" s="2"/>
      <c r="D1" s="3" t="s">
        <v>0</v>
      </c>
      <c r="E1" s="2"/>
      <c r="F1" s="35"/>
      <c r="G1" s="35"/>
      <c r="H1" s="35"/>
      <c r="I1" s="35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70"/>
      <c r="AQ1" s="70"/>
      <c r="AR1" s="70"/>
      <c r="AS1" s="70"/>
      <c r="AT1" s="5">
        <f ca="1">NOW()</f>
        <v>45603.465818518518</v>
      </c>
      <c r="AU1" s="2"/>
      <c r="AV1" s="2"/>
    </row>
    <row r="2" spans="1:48" ht="15.6" x14ac:dyDescent="0.3">
      <c r="A2" s="1"/>
      <c r="B2" s="2"/>
      <c r="C2" s="2"/>
      <c r="D2" s="3" t="s">
        <v>1</v>
      </c>
      <c r="E2" s="2"/>
      <c r="F2" s="35"/>
      <c r="G2" s="35"/>
      <c r="H2" s="35"/>
      <c r="I2" s="35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70"/>
      <c r="AQ2" s="70"/>
      <c r="AR2" s="70"/>
      <c r="AS2" s="70"/>
      <c r="AT2" s="6">
        <f ca="1">NOW()</f>
        <v>45603.465818518518</v>
      </c>
      <c r="AU2" s="2"/>
      <c r="AV2" s="2"/>
    </row>
    <row r="3" spans="1:48" ht="15.6" x14ac:dyDescent="0.3">
      <c r="A3" s="1" t="str">
        <f>'Comp Detail'!A3</f>
        <v>6-7 July 2024</v>
      </c>
      <c r="B3" s="2"/>
      <c r="C3" s="2"/>
      <c r="D3" s="3"/>
      <c r="E3" s="2"/>
      <c r="F3" s="119" t="s">
        <v>78</v>
      </c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  <c r="R3" s="118"/>
      <c r="S3" s="119"/>
      <c r="T3" s="118"/>
      <c r="U3" s="118"/>
      <c r="V3" s="118"/>
      <c r="W3" s="118"/>
      <c r="X3" s="118"/>
      <c r="Y3" s="118"/>
      <c r="Z3" s="118"/>
      <c r="AA3" s="118"/>
      <c r="AB3" s="118"/>
      <c r="AC3" s="2"/>
      <c r="AD3" s="119" t="s">
        <v>78</v>
      </c>
      <c r="AE3" s="118"/>
      <c r="AF3" s="118"/>
      <c r="AG3" s="118"/>
      <c r="AH3" s="118"/>
      <c r="AI3" s="118"/>
      <c r="AJ3" s="118"/>
      <c r="AK3" s="118"/>
      <c r="AL3" s="118"/>
      <c r="AM3" s="118"/>
      <c r="AN3" s="2"/>
      <c r="AO3" s="2"/>
      <c r="AP3" s="70"/>
      <c r="AQ3" s="70"/>
      <c r="AR3" s="70"/>
      <c r="AS3" s="70"/>
      <c r="AT3" s="2"/>
      <c r="AU3" s="2"/>
      <c r="AV3" s="2"/>
    </row>
    <row r="4" spans="1:48" ht="15.6" x14ac:dyDescent="0.3">
      <c r="A4" s="1"/>
      <c r="B4" s="2"/>
      <c r="C4" s="3"/>
      <c r="D4" s="2"/>
      <c r="E4" s="2"/>
      <c r="F4" s="7" t="s">
        <v>3</v>
      </c>
      <c r="G4" s="2">
        <f>E1</f>
        <v>0</v>
      </c>
      <c r="H4" s="2"/>
      <c r="I4" s="2"/>
      <c r="K4" s="7"/>
      <c r="L4" s="7"/>
      <c r="M4" s="7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70"/>
      <c r="AQ4" s="70"/>
      <c r="AR4" s="70"/>
      <c r="AS4" s="70"/>
      <c r="AT4" s="2"/>
      <c r="AU4" s="2"/>
      <c r="AV4" s="2"/>
    </row>
    <row r="5" spans="1:48" ht="15.6" x14ac:dyDescent="0.3">
      <c r="A5" s="1" t="s">
        <v>175</v>
      </c>
      <c r="B5" s="7"/>
      <c r="C5" s="2"/>
      <c r="D5" s="2"/>
      <c r="E5" s="2"/>
      <c r="F5" s="7" t="s">
        <v>7</v>
      </c>
      <c r="G5" s="2"/>
      <c r="H5" s="2"/>
      <c r="I5" s="2"/>
      <c r="K5" s="2"/>
      <c r="L5" s="2"/>
      <c r="M5" s="2"/>
      <c r="N5" s="2"/>
      <c r="O5" s="2"/>
      <c r="P5" s="2"/>
      <c r="Q5" s="2"/>
      <c r="R5" s="2"/>
      <c r="S5" s="7" t="s">
        <v>85</v>
      </c>
      <c r="T5" s="7"/>
      <c r="U5" s="2"/>
      <c r="V5" s="2"/>
      <c r="W5" s="2"/>
      <c r="X5" s="2"/>
      <c r="Y5" s="2"/>
      <c r="Z5" s="2"/>
      <c r="AA5" s="2"/>
      <c r="AB5" s="2"/>
      <c r="AC5" s="7"/>
      <c r="AD5" s="7" t="s">
        <v>4</v>
      </c>
      <c r="AE5" s="7"/>
      <c r="AF5" s="2"/>
      <c r="AG5" s="2"/>
      <c r="AH5" s="2"/>
      <c r="AI5" s="2"/>
      <c r="AJ5" s="2"/>
      <c r="AK5" s="2"/>
      <c r="AL5" s="2"/>
      <c r="AM5" s="2"/>
      <c r="AN5" s="2"/>
      <c r="AO5" s="52"/>
      <c r="AP5" s="47" t="s">
        <v>6</v>
      </c>
      <c r="AQ5" s="70"/>
      <c r="AR5" s="70"/>
      <c r="AS5" s="70"/>
      <c r="AT5" s="2"/>
      <c r="AU5" s="2"/>
      <c r="AV5" s="2"/>
    </row>
    <row r="6" spans="1:48" ht="15.6" x14ac:dyDescent="0.3">
      <c r="A6" s="1" t="s">
        <v>43</v>
      </c>
      <c r="B6" s="7">
        <v>6</v>
      </c>
      <c r="C6" s="2"/>
      <c r="D6" s="2"/>
      <c r="E6" s="2"/>
      <c r="R6" s="2"/>
      <c r="S6" s="2">
        <f>E1</f>
        <v>0</v>
      </c>
      <c r="T6" s="2"/>
      <c r="U6" s="2"/>
      <c r="V6" s="2"/>
      <c r="W6" s="2"/>
      <c r="X6" s="2"/>
      <c r="Y6" s="2"/>
      <c r="Z6" s="2"/>
      <c r="AA6" s="2"/>
      <c r="AB6" s="2"/>
      <c r="AC6" s="2"/>
      <c r="AD6" s="2">
        <f>E2</f>
        <v>0</v>
      </c>
      <c r="AE6" s="2"/>
      <c r="AF6" s="2"/>
      <c r="AG6" s="2"/>
      <c r="AH6" s="2"/>
      <c r="AI6" s="2"/>
      <c r="AJ6" s="2"/>
      <c r="AK6" s="2"/>
      <c r="AL6" s="2"/>
      <c r="AM6" s="2"/>
      <c r="AN6" s="2"/>
      <c r="AO6" s="52"/>
      <c r="AP6" s="70"/>
      <c r="AQ6" s="70"/>
      <c r="AR6" s="70"/>
      <c r="AS6" s="70"/>
      <c r="AT6" s="2"/>
      <c r="AU6" s="2"/>
      <c r="AV6" s="2"/>
    </row>
    <row r="7" spans="1:48" x14ac:dyDescent="0.3">
      <c r="A7" s="2"/>
      <c r="B7" s="2"/>
      <c r="C7" s="2"/>
      <c r="D7" s="2"/>
      <c r="E7" s="2"/>
      <c r="F7" s="7" t="s">
        <v>16</v>
      </c>
      <c r="G7" s="2"/>
      <c r="H7" s="2"/>
      <c r="I7" s="2"/>
      <c r="J7" s="138" t="s">
        <v>16</v>
      </c>
      <c r="K7" s="11"/>
      <c r="L7" s="11"/>
      <c r="M7" s="11" t="s">
        <v>17</v>
      </c>
      <c r="O7" s="11"/>
      <c r="P7" s="11" t="s">
        <v>18</v>
      </c>
      <c r="Q7" s="11" t="s">
        <v>87</v>
      </c>
      <c r="R7" s="10"/>
      <c r="S7" s="2"/>
      <c r="T7" s="2"/>
      <c r="U7" s="2"/>
      <c r="V7" s="2"/>
      <c r="W7" s="2"/>
      <c r="X7" s="2"/>
      <c r="Y7" s="2"/>
      <c r="Z7" s="2"/>
      <c r="AA7" s="2"/>
      <c r="AB7" s="2"/>
      <c r="AC7" s="10"/>
      <c r="AD7" s="2"/>
      <c r="AE7" s="2"/>
      <c r="AF7" s="2"/>
      <c r="AG7" s="2"/>
      <c r="AH7" s="2"/>
      <c r="AI7" s="2"/>
      <c r="AJ7" s="2"/>
      <c r="AK7" s="2"/>
      <c r="AL7" s="2"/>
      <c r="AM7" s="2"/>
      <c r="AN7" s="10"/>
      <c r="AO7" s="52"/>
      <c r="AP7" s="47" t="s">
        <v>10</v>
      </c>
      <c r="AQ7" s="70"/>
      <c r="AR7" s="70"/>
      <c r="AS7" s="45" t="s">
        <v>11</v>
      </c>
      <c r="AT7" s="13"/>
      <c r="AU7" s="2"/>
      <c r="AV7" s="2"/>
    </row>
    <row r="8" spans="1:48" x14ac:dyDescent="0.3">
      <c r="A8" s="14" t="s">
        <v>12</v>
      </c>
      <c r="B8" s="71" t="s">
        <v>13</v>
      </c>
      <c r="C8" s="71" t="s">
        <v>7</v>
      </c>
      <c r="D8" s="71" t="s">
        <v>14</v>
      </c>
      <c r="E8" s="71" t="s">
        <v>15</v>
      </c>
      <c r="F8" s="71" t="s">
        <v>88</v>
      </c>
      <c r="G8" s="71" t="s">
        <v>91</v>
      </c>
      <c r="H8" s="71" t="s">
        <v>89</v>
      </c>
      <c r="I8" s="71" t="s">
        <v>92</v>
      </c>
      <c r="J8" s="20" t="s">
        <v>94</v>
      </c>
      <c r="K8" s="15" t="s">
        <v>17</v>
      </c>
      <c r="L8" s="15" t="s">
        <v>95</v>
      </c>
      <c r="M8" s="20" t="s">
        <v>94</v>
      </c>
      <c r="N8" s="37" t="s">
        <v>18</v>
      </c>
      <c r="O8" s="15" t="s">
        <v>95</v>
      </c>
      <c r="P8" s="20" t="s">
        <v>94</v>
      </c>
      <c r="Q8" s="20" t="s">
        <v>94</v>
      </c>
      <c r="R8" s="16"/>
      <c r="S8" s="14" t="s">
        <v>19</v>
      </c>
      <c r="T8" s="14" t="s">
        <v>20</v>
      </c>
      <c r="U8" s="14" t="s">
        <v>21</v>
      </c>
      <c r="V8" s="14" t="s">
        <v>22</v>
      </c>
      <c r="W8" s="14" t="s">
        <v>23</v>
      </c>
      <c r="X8" s="14" t="s">
        <v>24</v>
      </c>
      <c r="Y8" s="14" t="s">
        <v>25</v>
      </c>
      <c r="Z8" s="14" t="s">
        <v>26</v>
      </c>
      <c r="AA8" s="14" t="s">
        <v>27</v>
      </c>
      <c r="AB8" s="14" t="s">
        <v>28</v>
      </c>
      <c r="AC8" s="16"/>
      <c r="AD8" s="14" t="s">
        <v>19</v>
      </c>
      <c r="AE8" s="14" t="s">
        <v>20</v>
      </c>
      <c r="AF8" s="14" t="s">
        <v>21</v>
      </c>
      <c r="AG8" s="14" t="s">
        <v>22</v>
      </c>
      <c r="AH8" s="14" t="s">
        <v>23</v>
      </c>
      <c r="AI8" s="14" t="s">
        <v>24</v>
      </c>
      <c r="AJ8" s="14" t="s">
        <v>25</v>
      </c>
      <c r="AK8" s="14" t="s">
        <v>26</v>
      </c>
      <c r="AL8" s="14" t="s">
        <v>27</v>
      </c>
      <c r="AM8" s="14" t="s">
        <v>28</v>
      </c>
      <c r="AN8" s="16"/>
      <c r="AO8" s="55"/>
      <c r="AP8" s="75" t="s">
        <v>38</v>
      </c>
      <c r="AQ8" s="71"/>
      <c r="AR8" s="90"/>
      <c r="AS8" s="76" t="s">
        <v>38</v>
      </c>
      <c r="AT8" s="20" t="s">
        <v>41</v>
      </c>
      <c r="AU8" s="10"/>
      <c r="AV8" s="10"/>
    </row>
    <row r="9" spans="1:48" x14ac:dyDescent="0.3">
      <c r="A9" s="10"/>
      <c r="B9" s="10"/>
      <c r="C9" s="10"/>
      <c r="D9" s="10"/>
      <c r="E9" s="10"/>
      <c r="F9" s="70"/>
      <c r="G9" s="70"/>
      <c r="H9" s="70"/>
      <c r="I9" s="70"/>
      <c r="J9" s="13"/>
      <c r="K9" s="13"/>
      <c r="L9" s="13"/>
      <c r="M9" s="13"/>
      <c r="N9" s="13"/>
      <c r="O9" s="13"/>
      <c r="P9" s="13"/>
      <c r="Q9" s="13"/>
      <c r="R9" s="16"/>
      <c r="S9" s="10"/>
      <c r="T9" s="10"/>
      <c r="U9" s="10"/>
      <c r="V9" s="10"/>
      <c r="W9" s="10"/>
      <c r="X9" s="10"/>
      <c r="Y9" s="10"/>
      <c r="Z9" s="10"/>
      <c r="AA9" s="10"/>
      <c r="AB9" s="10"/>
      <c r="AC9" s="16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6"/>
      <c r="AO9" s="55"/>
      <c r="AP9" s="47"/>
      <c r="AQ9" s="70"/>
      <c r="AR9" s="87"/>
      <c r="AS9" s="45"/>
      <c r="AT9" s="12"/>
      <c r="AU9" s="2"/>
      <c r="AV9" s="2"/>
    </row>
    <row r="10" spans="1:48" x14ac:dyDescent="0.3">
      <c r="A10" s="10">
        <v>4</v>
      </c>
      <c r="B10" t="s">
        <v>157</v>
      </c>
      <c r="C10" t="s">
        <v>170</v>
      </c>
      <c r="D10" t="s">
        <v>171</v>
      </c>
      <c r="E10" s="2" t="s">
        <v>159</v>
      </c>
      <c r="F10" s="33">
        <v>6.3</v>
      </c>
      <c r="G10" s="33">
        <v>6.5</v>
      </c>
      <c r="H10" s="33">
        <v>6.3</v>
      </c>
      <c r="I10" s="33">
        <v>6.3</v>
      </c>
      <c r="J10" s="139">
        <f>(F10+G10+H10+I10)/4</f>
        <v>6.3500000000000005</v>
      </c>
      <c r="K10" s="33">
        <v>5.8</v>
      </c>
      <c r="L10" s="33"/>
      <c r="M10" s="139">
        <f>K10-L10</f>
        <v>5.8</v>
      </c>
      <c r="N10" s="33">
        <v>6.5</v>
      </c>
      <c r="O10" s="33">
        <v>0</v>
      </c>
      <c r="P10" s="139">
        <f>N10-O10</f>
        <v>6.5</v>
      </c>
      <c r="Q10" s="4">
        <f>((J10*0.4)+(M10*0.4)+(P10*0.2))</f>
        <v>6.16</v>
      </c>
      <c r="R10" s="23"/>
      <c r="S10" s="25">
        <v>3.5</v>
      </c>
      <c r="T10" s="25">
        <v>5.5</v>
      </c>
      <c r="U10" s="25">
        <v>6</v>
      </c>
      <c r="V10" s="25">
        <v>5</v>
      </c>
      <c r="W10" s="25">
        <v>5.5</v>
      </c>
      <c r="X10" s="25">
        <v>4.5</v>
      </c>
      <c r="Y10" s="25">
        <v>5.5</v>
      </c>
      <c r="Z10" s="25">
        <v>5.5</v>
      </c>
      <c r="AA10" s="26">
        <f>SUM(S10:Z10)</f>
        <v>41</v>
      </c>
      <c r="AB10" s="4">
        <f>AA10/8</f>
        <v>5.125</v>
      </c>
      <c r="AC10" s="23"/>
      <c r="AD10" s="25">
        <v>3.2</v>
      </c>
      <c r="AE10" s="25">
        <v>4</v>
      </c>
      <c r="AF10" s="25">
        <v>6.8</v>
      </c>
      <c r="AG10" s="25">
        <v>7.2</v>
      </c>
      <c r="AH10" s="25">
        <v>5.9</v>
      </c>
      <c r="AI10" s="25">
        <v>6.2</v>
      </c>
      <c r="AJ10" s="25">
        <v>6.4</v>
      </c>
      <c r="AK10" s="25">
        <v>5.9</v>
      </c>
      <c r="AL10" s="26">
        <f>SUM(AD10:AK10)</f>
        <v>45.6</v>
      </c>
      <c r="AM10" s="4">
        <f>AL10/8</f>
        <v>5.7</v>
      </c>
      <c r="AN10" s="23"/>
      <c r="AO10" s="59"/>
      <c r="AP10" s="77">
        <f>SUM((Q10*0.25)+(AB10*0.375)+(AM10*0.375))</f>
        <v>5.5993750000000002</v>
      </c>
      <c r="AQ10" s="70"/>
      <c r="AR10" s="70"/>
      <c r="AS10" s="78">
        <f>AVERAGE(AP10:AQ10)</f>
        <v>5.5993750000000002</v>
      </c>
      <c r="AT10" s="31">
        <v>1</v>
      </c>
      <c r="AU10" s="2"/>
      <c r="AV10" s="2"/>
    </row>
    <row r="11" spans="1:48" x14ac:dyDescent="0.3">
      <c r="A11" s="10">
        <v>5</v>
      </c>
      <c r="B11" t="s">
        <v>158</v>
      </c>
      <c r="C11" t="s">
        <v>170</v>
      </c>
      <c r="D11" t="s">
        <v>171</v>
      </c>
      <c r="E11" s="2" t="s">
        <v>159</v>
      </c>
      <c r="F11" s="33">
        <v>6.3</v>
      </c>
      <c r="G11" s="33">
        <v>6.5</v>
      </c>
      <c r="H11" s="33">
        <v>6.3</v>
      </c>
      <c r="I11" s="33">
        <v>6.3</v>
      </c>
      <c r="J11" s="139">
        <f t="shared" ref="J11:J12" si="0">(F11+G11+H11+I11)/4</f>
        <v>6.3500000000000005</v>
      </c>
      <c r="K11" s="33">
        <v>5.8</v>
      </c>
      <c r="L11" s="33"/>
      <c r="M11" s="139">
        <f t="shared" ref="M11:M12" si="1">K11-L11</f>
        <v>5.8</v>
      </c>
      <c r="N11" s="33">
        <v>6.5</v>
      </c>
      <c r="O11" s="33">
        <v>0</v>
      </c>
      <c r="P11" s="139">
        <f t="shared" ref="P11:P12" si="2">N11-O11</f>
        <v>6.5</v>
      </c>
      <c r="Q11" s="4">
        <f t="shared" ref="Q11:Q12" si="3">((J11*0.4)+(M11*0.4)+(P11*0.2))</f>
        <v>6.16</v>
      </c>
      <c r="R11" s="23"/>
      <c r="S11" s="25">
        <v>4.5</v>
      </c>
      <c r="T11" s="25">
        <v>5</v>
      </c>
      <c r="U11" s="25">
        <v>4.5</v>
      </c>
      <c r="V11" s="25">
        <v>5.5</v>
      </c>
      <c r="W11" s="25">
        <v>5.3</v>
      </c>
      <c r="X11" s="25">
        <v>5.3</v>
      </c>
      <c r="Y11" s="25">
        <v>5.5</v>
      </c>
      <c r="Z11" s="25">
        <v>5</v>
      </c>
      <c r="AA11" s="26">
        <f t="shared" ref="AA11:AA12" si="4">SUM(S11:Z11)</f>
        <v>40.6</v>
      </c>
      <c r="AB11" s="4">
        <f t="shared" ref="AB11:AB12" si="5">AA11/8</f>
        <v>5.0750000000000002</v>
      </c>
      <c r="AC11" s="23"/>
      <c r="AD11" s="25">
        <v>4</v>
      </c>
      <c r="AE11" s="25">
        <v>4.9000000000000004</v>
      </c>
      <c r="AF11" s="25">
        <v>6.6</v>
      </c>
      <c r="AG11" s="25">
        <v>7</v>
      </c>
      <c r="AH11" s="25">
        <v>4.5</v>
      </c>
      <c r="AI11" s="25">
        <v>4.5</v>
      </c>
      <c r="AJ11" s="25">
        <v>4.9000000000000004</v>
      </c>
      <c r="AK11" s="25">
        <v>5.6</v>
      </c>
      <c r="AL11" s="26">
        <f t="shared" ref="AL11:AL12" si="6">SUM(AD11:AK11)</f>
        <v>42</v>
      </c>
      <c r="AM11" s="4">
        <f t="shared" ref="AM11:AM12" si="7">AL11/8</f>
        <v>5.25</v>
      </c>
      <c r="AN11" s="23"/>
      <c r="AO11" s="59"/>
      <c r="AP11" s="77">
        <f t="shared" ref="AP11:AP12" si="8">SUM((Q11*0.25)+(AB11*0.375)+(AM11*0.375))</f>
        <v>5.4118750000000002</v>
      </c>
      <c r="AQ11" s="70"/>
      <c r="AR11" s="70"/>
      <c r="AS11" s="78">
        <f t="shared" ref="AS11:AS12" si="9">AVERAGE(AP11:AQ11)</f>
        <v>5.4118750000000002</v>
      </c>
      <c r="AT11" s="31">
        <v>2</v>
      </c>
      <c r="AU11" s="2"/>
      <c r="AV11" s="2"/>
    </row>
    <row r="12" spans="1:48" x14ac:dyDescent="0.3">
      <c r="A12" s="10">
        <v>17</v>
      </c>
      <c r="B12" t="s">
        <v>169</v>
      </c>
      <c r="C12" t="s">
        <v>134</v>
      </c>
      <c r="D12" s="73" t="s">
        <v>135</v>
      </c>
      <c r="E12" s="2" t="s">
        <v>136</v>
      </c>
      <c r="F12" s="33">
        <v>7</v>
      </c>
      <c r="G12" s="33">
        <v>6.5</v>
      </c>
      <c r="H12" s="33">
        <v>6.8</v>
      </c>
      <c r="I12" s="33">
        <v>6.5</v>
      </c>
      <c r="J12" s="139">
        <f t="shared" si="0"/>
        <v>6.7</v>
      </c>
      <c r="K12" s="33">
        <v>6.5</v>
      </c>
      <c r="L12" s="33"/>
      <c r="M12" s="139">
        <f t="shared" si="1"/>
        <v>6.5</v>
      </c>
      <c r="N12" s="33">
        <v>6.8</v>
      </c>
      <c r="O12" s="33">
        <v>0</v>
      </c>
      <c r="P12" s="139">
        <f t="shared" si="2"/>
        <v>6.8</v>
      </c>
      <c r="Q12" s="4">
        <f t="shared" si="3"/>
        <v>6.6400000000000006</v>
      </c>
      <c r="R12" s="23"/>
      <c r="S12" s="25">
        <v>4.5</v>
      </c>
      <c r="T12" s="25">
        <v>6</v>
      </c>
      <c r="U12" s="25">
        <v>5.8</v>
      </c>
      <c r="V12" s="25">
        <v>5.3</v>
      </c>
      <c r="W12" s="25">
        <v>5.3</v>
      </c>
      <c r="X12" s="25">
        <v>5</v>
      </c>
      <c r="Y12" s="25">
        <v>5.3</v>
      </c>
      <c r="Z12" s="25">
        <v>5</v>
      </c>
      <c r="AA12" s="26">
        <f t="shared" si="4"/>
        <v>42.2</v>
      </c>
      <c r="AB12" s="4">
        <f t="shared" si="5"/>
        <v>5.2750000000000004</v>
      </c>
      <c r="AC12" s="23"/>
      <c r="AD12" s="25">
        <v>4.2</v>
      </c>
      <c r="AE12" s="25">
        <v>5.2</v>
      </c>
      <c r="AF12" s="25">
        <v>6.2</v>
      </c>
      <c r="AG12" s="25">
        <v>6.5</v>
      </c>
      <c r="AH12" s="25">
        <v>6.5</v>
      </c>
      <c r="AI12" s="25">
        <v>6.4</v>
      </c>
      <c r="AJ12" s="25">
        <v>6.2</v>
      </c>
      <c r="AK12" s="25">
        <v>6</v>
      </c>
      <c r="AL12" s="26">
        <f t="shared" si="6"/>
        <v>47.2</v>
      </c>
      <c r="AM12" s="4">
        <f t="shared" si="7"/>
        <v>5.9</v>
      </c>
      <c r="AN12" s="23"/>
      <c r="AO12" s="59"/>
      <c r="AP12" s="77">
        <f t="shared" si="8"/>
        <v>5.8506250000000009</v>
      </c>
      <c r="AQ12" s="70"/>
      <c r="AR12" s="70"/>
      <c r="AS12" s="78">
        <f t="shared" si="9"/>
        <v>5.8506250000000009</v>
      </c>
      <c r="AT12" s="31" t="s">
        <v>174</v>
      </c>
      <c r="AU12" s="2"/>
      <c r="AV12" s="2"/>
    </row>
  </sheetData>
  <pageMargins left="0.70866141732283472" right="0.70866141732283472" top="0.74803149606299213" bottom="0.74803149606299213" header="0.31496062992125984" footer="0.31496062992125984"/>
  <pageSetup paperSize="9" orientation="landscape" horizontalDpi="360" verticalDpi="360" r:id="rId1"/>
  <headerFooter>
    <oddFooter>&amp;C&amp;A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392ACE-1F42-4B41-AF4A-5C858E1E854F}">
  <sheetPr>
    <pageSetUpPr fitToPage="1"/>
  </sheetPr>
  <dimension ref="A1:BS27"/>
  <sheetViews>
    <sheetView workbookViewId="0">
      <selection activeCell="BK16" sqref="BK16"/>
    </sheetView>
  </sheetViews>
  <sheetFormatPr defaultColWidth="8.88671875" defaultRowHeight="14.4" x14ac:dyDescent="0.3"/>
  <cols>
    <col min="1" max="1" width="5.77734375" customWidth="1"/>
    <col min="2" max="4" width="22.88671875" customWidth="1"/>
    <col min="5" max="5" width="19.109375" customWidth="1"/>
    <col min="6" max="6" width="2.88671875" customWidth="1"/>
    <col min="7" max="7" width="7.5546875" customWidth="1"/>
    <col min="8" max="8" width="10.77734375" customWidth="1"/>
    <col min="9" max="9" width="10.21875" customWidth="1"/>
    <col min="10" max="10" width="9.21875" customWidth="1"/>
    <col min="11" max="11" width="11" customWidth="1"/>
    <col min="12" max="12" width="9" customWidth="1"/>
    <col min="13" max="20" width="8.88671875" customWidth="1"/>
    <col min="21" max="21" width="2.88671875" customWidth="1"/>
    <col min="22" max="30" width="8.88671875" customWidth="1"/>
    <col min="31" max="31" width="2.88671875" customWidth="1"/>
    <col min="32" max="40" width="8.88671875" customWidth="1"/>
    <col min="41" max="41" width="2.88671875" customWidth="1"/>
    <col min="42" max="42" width="8.88671875" customWidth="1"/>
    <col min="43" max="43" width="2.77734375" customWidth="1"/>
    <col min="44" max="44" width="7.5546875" customWidth="1"/>
    <col min="45" max="45" width="10.77734375" customWidth="1"/>
    <col min="46" max="46" width="9.21875" customWidth="1"/>
    <col min="47" max="47" width="11" customWidth="1"/>
    <col min="48" max="55" width="8.88671875" customWidth="1"/>
    <col min="56" max="56" width="2.88671875" customWidth="1"/>
    <col min="57" max="61" width="8.88671875" customWidth="1"/>
    <col min="62" max="62" width="2.88671875" customWidth="1"/>
    <col min="63" max="66" width="8.88671875" customWidth="1"/>
    <col min="67" max="67" width="2.88671875" customWidth="1"/>
    <col min="69" max="69" width="2.88671875" customWidth="1"/>
    <col min="71" max="71" width="11.21875" customWidth="1"/>
  </cols>
  <sheetData>
    <row r="1" spans="1:71" ht="15.6" x14ac:dyDescent="0.3">
      <c r="A1" s="1" t="str">
        <f>'Comp Detail'!A1</f>
        <v>Vaulting QLD State Championsip 2024</v>
      </c>
      <c r="B1" s="2"/>
      <c r="C1" s="2"/>
      <c r="D1" s="3" t="s">
        <v>0</v>
      </c>
      <c r="G1" s="35"/>
      <c r="H1" s="35"/>
      <c r="I1" s="35"/>
      <c r="J1" s="35"/>
      <c r="K1" s="35"/>
      <c r="L1" s="35"/>
      <c r="M1" s="2"/>
      <c r="N1" s="2"/>
      <c r="O1" s="2"/>
      <c r="P1" s="2"/>
      <c r="Q1" s="2"/>
      <c r="R1" s="2"/>
      <c r="S1" s="2"/>
      <c r="T1" s="2"/>
      <c r="V1" s="2"/>
      <c r="W1" s="2"/>
      <c r="X1" s="2"/>
      <c r="Y1" s="2"/>
      <c r="Z1" s="2"/>
      <c r="AA1" s="2"/>
      <c r="AB1" s="2"/>
      <c r="AC1" s="2"/>
      <c r="AF1" s="2"/>
      <c r="AG1" s="2"/>
      <c r="AH1" s="2"/>
      <c r="AI1" s="2"/>
      <c r="AJ1" s="2"/>
      <c r="AK1" s="2"/>
      <c r="AL1" s="2"/>
      <c r="AM1" s="2"/>
      <c r="AR1" s="35"/>
      <c r="AS1" s="35"/>
      <c r="AT1" s="35"/>
      <c r="AU1" s="35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4"/>
      <c r="BL1" s="4"/>
      <c r="BM1" s="4"/>
      <c r="BN1" s="4"/>
      <c r="BO1" s="2"/>
      <c r="BP1" s="2"/>
      <c r="BQ1" s="2"/>
      <c r="BR1" s="2"/>
      <c r="BS1" s="5">
        <f ca="1">NOW()</f>
        <v>45603.465818518518</v>
      </c>
    </row>
    <row r="2" spans="1:71" ht="15.6" x14ac:dyDescent="0.3">
      <c r="A2" s="1"/>
      <c r="B2" s="2"/>
      <c r="C2" s="2"/>
      <c r="D2" s="3" t="s">
        <v>1</v>
      </c>
      <c r="G2" s="35"/>
      <c r="H2" s="35"/>
      <c r="I2" s="35"/>
      <c r="J2" s="35"/>
      <c r="K2" s="35"/>
      <c r="L2" s="35"/>
      <c r="M2" s="2"/>
      <c r="N2" s="2"/>
      <c r="O2" s="2"/>
      <c r="P2" s="2"/>
      <c r="Q2" s="2"/>
      <c r="R2" s="2"/>
      <c r="S2" s="2"/>
      <c r="T2" s="2"/>
      <c r="V2" s="2"/>
      <c r="W2" s="2"/>
      <c r="X2" s="2"/>
      <c r="Y2" s="2"/>
      <c r="Z2" s="2"/>
      <c r="AA2" s="2"/>
      <c r="AB2" s="2"/>
      <c r="AC2" s="2"/>
      <c r="AF2" s="2"/>
      <c r="AG2" s="2"/>
      <c r="AH2" s="2"/>
      <c r="AI2" s="2"/>
      <c r="AJ2" s="2"/>
      <c r="AK2" s="2"/>
      <c r="AL2" s="2"/>
      <c r="AM2" s="2"/>
      <c r="AR2" s="35"/>
      <c r="AS2" s="35"/>
      <c r="AT2" s="35"/>
      <c r="AU2" s="35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4"/>
      <c r="BL2" s="4"/>
      <c r="BM2" s="4"/>
      <c r="BN2" s="4"/>
      <c r="BO2" s="2"/>
      <c r="BP2" s="2"/>
      <c r="BQ2" s="2"/>
      <c r="BR2" s="2"/>
      <c r="BS2" s="6">
        <f ca="1">NOW()</f>
        <v>45603.465818518518</v>
      </c>
    </row>
    <row r="3" spans="1:71" ht="15.6" x14ac:dyDescent="0.3">
      <c r="A3" s="1" t="str">
        <f>'Comp Detail'!A3</f>
        <v>6-7 July 2024</v>
      </c>
      <c r="B3" s="2"/>
      <c r="C3" s="2"/>
      <c r="D3" s="3"/>
      <c r="G3" s="7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BD3" s="2"/>
      <c r="BE3" s="2"/>
      <c r="BF3" s="2"/>
      <c r="BG3" s="2"/>
      <c r="BH3" s="2"/>
      <c r="BI3" s="2"/>
      <c r="BJ3" s="2"/>
      <c r="BO3" s="2"/>
      <c r="BP3" s="2"/>
      <c r="BQ3" s="2"/>
      <c r="BR3" s="2"/>
    </row>
    <row r="4" spans="1:71" ht="15.6" x14ac:dyDescent="0.3">
      <c r="A4" s="1"/>
      <c r="B4" s="2"/>
      <c r="C4" s="3"/>
      <c r="D4" s="2"/>
      <c r="G4" s="2"/>
      <c r="H4" s="2"/>
      <c r="I4" s="2"/>
      <c r="J4" s="2"/>
      <c r="K4" s="2"/>
      <c r="L4" s="2"/>
      <c r="N4" s="2"/>
      <c r="O4" s="2"/>
      <c r="P4" s="2"/>
      <c r="Q4" s="2"/>
      <c r="R4" s="2"/>
      <c r="S4" s="2"/>
      <c r="T4" s="2"/>
      <c r="V4" s="7"/>
      <c r="W4" s="2"/>
      <c r="X4" s="2"/>
      <c r="Y4" s="2"/>
      <c r="Z4" s="2"/>
      <c r="AA4" s="2"/>
      <c r="AB4" s="2"/>
      <c r="AC4" s="2"/>
      <c r="AF4" s="7"/>
      <c r="AG4" s="2"/>
      <c r="AH4" s="2"/>
      <c r="AI4" s="2"/>
      <c r="AJ4" s="2"/>
      <c r="AK4" s="2"/>
      <c r="AL4" s="2"/>
      <c r="AM4" s="2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2"/>
      <c r="BE4" s="2"/>
      <c r="BF4" s="2"/>
      <c r="BG4" s="2"/>
      <c r="BH4" s="2"/>
      <c r="BI4" s="2"/>
      <c r="BJ4" s="2"/>
      <c r="BK4" s="8"/>
      <c r="BL4" s="4"/>
      <c r="BM4" s="4"/>
      <c r="BN4" s="4"/>
      <c r="BO4" s="2"/>
      <c r="BP4" s="2"/>
      <c r="BQ4" s="2"/>
      <c r="BR4" s="2"/>
    </row>
    <row r="5" spans="1:71" ht="15.6" x14ac:dyDescent="0.3">
      <c r="A5" s="1" t="s">
        <v>111</v>
      </c>
      <c r="B5" s="7"/>
      <c r="C5" s="2"/>
      <c r="D5" s="2"/>
      <c r="E5" s="2"/>
      <c r="F5" s="29"/>
      <c r="U5" s="52"/>
      <c r="V5" s="7" t="s">
        <v>0</v>
      </c>
      <c r="W5" s="7"/>
      <c r="X5" s="2"/>
      <c r="Y5" s="2"/>
      <c r="Z5" s="2"/>
      <c r="AA5" s="2"/>
      <c r="AB5" s="2"/>
      <c r="AC5" s="2"/>
      <c r="AF5" s="7" t="s">
        <v>1</v>
      </c>
      <c r="AG5" s="7"/>
      <c r="AH5" s="2"/>
      <c r="AI5" s="2"/>
      <c r="AJ5" s="2"/>
      <c r="AK5" s="2"/>
      <c r="AL5" s="2"/>
      <c r="AM5" s="2"/>
      <c r="AR5" s="7" t="s">
        <v>3</v>
      </c>
      <c r="AS5" s="2">
        <f>AQ1</f>
        <v>0</v>
      </c>
      <c r="AT5" s="2"/>
      <c r="AU5" s="2"/>
      <c r="AW5" s="7"/>
      <c r="AX5" s="7"/>
      <c r="AY5" s="7"/>
      <c r="AZ5" s="2"/>
      <c r="BA5" s="2"/>
      <c r="BB5" s="2"/>
      <c r="BC5" s="2"/>
    </row>
    <row r="6" spans="1:71" ht="15.6" x14ac:dyDescent="0.3">
      <c r="A6" s="1" t="s">
        <v>59</v>
      </c>
      <c r="B6" s="7">
        <v>10</v>
      </c>
      <c r="C6" s="2"/>
      <c r="D6" s="2"/>
      <c r="E6" s="2"/>
      <c r="F6" s="29"/>
      <c r="G6" s="7" t="s">
        <v>3</v>
      </c>
      <c r="H6" s="2">
        <f>F1</f>
        <v>0</v>
      </c>
      <c r="I6" s="2"/>
      <c r="J6" s="2"/>
      <c r="K6" s="2"/>
      <c r="L6" s="2"/>
      <c r="N6" s="7"/>
      <c r="O6" s="7"/>
      <c r="P6" s="7"/>
      <c r="Q6" s="2"/>
      <c r="R6" s="2"/>
      <c r="S6" s="2"/>
      <c r="T6" s="2"/>
      <c r="U6" s="52"/>
      <c r="V6" s="2">
        <f>F1</f>
        <v>0</v>
      </c>
      <c r="W6" s="2"/>
      <c r="X6" s="2"/>
      <c r="Y6" s="2"/>
      <c r="Z6" s="2"/>
      <c r="AA6" s="2"/>
      <c r="AB6" s="2"/>
      <c r="AC6" s="2"/>
      <c r="AD6" s="2"/>
      <c r="AE6" s="52"/>
      <c r="AF6" s="2">
        <f>P1</f>
        <v>0</v>
      </c>
      <c r="AG6" s="2"/>
      <c r="AH6" s="2"/>
      <c r="AI6" s="2"/>
      <c r="AJ6" s="2"/>
      <c r="AK6" s="2"/>
      <c r="AL6" s="2"/>
      <c r="AM6" s="2"/>
      <c r="AN6" s="2"/>
      <c r="AO6" s="52"/>
      <c r="AP6" s="2"/>
      <c r="AQ6" s="52"/>
      <c r="AR6" s="7" t="s">
        <v>7</v>
      </c>
      <c r="AS6" s="2"/>
      <c r="AT6" s="2"/>
      <c r="AU6" s="2"/>
      <c r="AW6" s="2"/>
      <c r="AX6" s="2"/>
      <c r="AY6" s="2"/>
      <c r="AZ6" s="2"/>
      <c r="BA6" s="2"/>
      <c r="BB6" s="2"/>
      <c r="BC6" s="2"/>
      <c r="BD6" s="52"/>
      <c r="BE6" s="2" t="s">
        <v>3</v>
      </c>
      <c r="BF6" s="2">
        <f>AO1</f>
        <v>0</v>
      </c>
      <c r="BG6" s="2"/>
      <c r="BH6" s="2"/>
      <c r="BI6" s="7"/>
      <c r="BJ6" s="52"/>
      <c r="BK6" s="8" t="s">
        <v>5</v>
      </c>
      <c r="BL6" s="193">
        <f>AO2</f>
        <v>0</v>
      </c>
      <c r="BM6" s="4"/>
      <c r="BN6" s="4"/>
      <c r="BO6" s="52"/>
      <c r="BP6" s="2"/>
      <c r="BQ6" s="52"/>
      <c r="BR6" s="2"/>
      <c r="BS6" s="2"/>
    </row>
    <row r="7" spans="1:71" x14ac:dyDescent="0.3">
      <c r="A7" s="2"/>
      <c r="B7" s="2"/>
      <c r="C7" s="2"/>
      <c r="D7" s="2"/>
      <c r="E7" s="2"/>
      <c r="F7" s="18"/>
      <c r="G7" s="7" t="s">
        <v>7</v>
      </c>
      <c r="H7" s="2"/>
      <c r="I7" s="2"/>
      <c r="J7" s="2"/>
      <c r="K7" s="2"/>
      <c r="L7" s="2"/>
      <c r="N7" s="2"/>
      <c r="O7" s="2"/>
      <c r="P7" s="2"/>
      <c r="Q7" s="2"/>
      <c r="R7" s="2"/>
      <c r="S7" s="2"/>
      <c r="T7" s="2"/>
      <c r="U7" s="55"/>
      <c r="V7" s="2"/>
      <c r="W7" s="2"/>
      <c r="X7" s="2"/>
      <c r="Y7" s="2"/>
      <c r="Z7" s="2"/>
      <c r="AA7" s="2"/>
      <c r="AB7" s="2"/>
      <c r="AC7" s="2"/>
      <c r="AD7" s="2"/>
      <c r="AE7" s="52"/>
      <c r="AF7" s="2"/>
      <c r="AG7" s="2"/>
      <c r="AH7" s="2"/>
      <c r="AI7" s="2"/>
      <c r="AJ7" s="2"/>
      <c r="AK7" s="2"/>
      <c r="AL7" s="2"/>
      <c r="AM7" s="2"/>
      <c r="AN7" s="2"/>
      <c r="AO7" s="52"/>
      <c r="AP7" s="2"/>
      <c r="AQ7" s="52"/>
      <c r="BD7" s="52"/>
      <c r="BE7" s="2"/>
      <c r="BF7" s="2"/>
      <c r="BG7" s="2"/>
      <c r="BH7" s="2"/>
      <c r="BI7" s="7"/>
      <c r="BJ7" s="52"/>
      <c r="BK7" s="4"/>
      <c r="BL7" s="4"/>
      <c r="BM7" s="4"/>
      <c r="BN7" s="4"/>
      <c r="BO7" s="52"/>
      <c r="BP7" s="2"/>
      <c r="BQ7" s="52"/>
      <c r="BR7" s="2"/>
      <c r="BS7" s="2"/>
    </row>
    <row r="8" spans="1:71" x14ac:dyDescent="0.3">
      <c r="A8" s="71" t="s">
        <v>12</v>
      </c>
      <c r="B8" s="71" t="s">
        <v>13</v>
      </c>
      <c r="C8" s="71" t="s">
        <v>7</v>
      </c>
      <c r="D8" s="71" t="s">
        <v>14</v>
      </c>
      <c r="E8" s="71" t="s">
        <v>15</v>
      </c>
      <c r="F8" s="29"/>
      <c r="G8" s="7" t="s">
        <v>16</v>
      </c>
      <c r="H8" s="2"/>
      <c r="I8" s="2"/>
      <c r="J8" s="2"/>
      <c r="K8" s="2"/>
      <c r="L8" s="2"/>
      <c r="M8" s="138" t="s">
        <v>16</v>
      </c>
      <c r="N8" s="11"/>
      <c r="O8" s="11"/>
      <c r="P8" s="11" t="s">
        <v>17</v>
      </c>
      <c r="R8" s="11"/>
      <c r="S8" s="11" t="s">
        <v>18</v>
      </c>
      <c r="T8" s="11" t="s">
        <v>87</v>
      </c>
      <c r="U8" s="52"/>
      <c r="AD8" s="10" t="s">
        <v>73</v>
      </c>
      <c r="AE8" s="55"/>
      <c r="AN8" s="10" t="s">
        <v>73</v>
      </c>
      <c r="AO8" s="55"/>
      <c r="AP8" s="11" t="s">
        <v>39</v>
      </c>
      <c r="AQ8" s="55"/>
      <c r="AR8" s="7" t="s">
        <v>16</v>
      </c>
      <c r="AS8" s="2"/>
      <c r="AT8" s="2"/>
      <c r="AU8" s="2"/>
      <c r="AV8" s="138" t="s">
        <v>16</v>
      </c>
      <c r="AW8" s="11"/>
      <c r="AX8" s="11"/>
      <c r="AY8" s="11" t="s">
        <v>17</v>
      </c>
      <c r="BA8" s="11"/>
      <c r="BB8" s="11" t="s">
        <v>18</v>
      </c>
      <c r="BC8" s="11" t="s">
        <v>87</v>
      </c>
      <c r="BD8" s="55"/>
      <c r="BE8" s="47" t="s">
        <v>42</v>
      </c>
      <c r="BF8" s="2"/>
      <c r="BG8" s="2"/>
      <c r="BH8" s="2"/>
      <c r="BI8" s="11" t="s">
        <v>42</v>
      </c>
      <c r="BJ8" s="55"/>
      <c r="BK8" s="8"/>
      <c r="BL8" s="4"/>
      <c r="BM8" s="4" t="s">
        <v>8</v>
      </c>
      <c r="BN8" s="4" t="s">
        <v>9</v>
      </c>
      <c r="BO8" s="55"/>
      <c r="BP8" s="11" t="s">
        <v>40</v>
      </c>
      <c r="BQ8" s="55"/>
      <c r="BR8" s="11" t="s">
        <v>11</v>
      </c>
      <c r="BS8" s="2"/>
    </row>
    <row r="9" spans="1:71" x14ac:dyDescent="0.3">
      <c r="A9" s="70"/>
      <c r="B9" s="70"/>
      <c r="C9" s="70"/>
      <c r="D9" s="70"/>
      <c r="E9" s="70"/>
      <c r="F9" s="29"/>
      <c r="G9" s="71" t="s">
        <v>88</v>
      </c>
      <c r="H9" s="71" t="s">
        <v>89</v>
      </c>
      <c r="I9" s="71" t="s">
        <v>90</v>
      </c>
      <c r="J9" s="71" t="s">
        <v>91</v>
      </c>
      <c r="K9" s="71" t="s">
        <v>92</v>
      </c>
      <c r="L9" s="71" t="s">
        <v>93</v>
      </c>
      <c r="M9" s="20" t="s">
        <v>94</v>
      </c>
      <c r="N9" s="15" t="s">
        <v>17</v>
      </c>
      <c r="O9" s="15" t="s">
        <v>95</v>
      </c>
      <c r="P9" s="20" t="s">
        <v>94</v>
      </c>
      <c r="Q9" s="37" t="s">
        <v>18</v>
      </c>
      <c r="R9" s="15" t="s">
        <v>95</v>
      </c>
      <c r="S9" s="20" t="s">
        <v>94</v>
      </c>
      <c r="T9" s="20" t="s">
        <v>94</v>
      </c>
      <c r="U9" s="52"/>
      <c r="V9" s="14" t="s">
        <v>19</v>
      </c>
      <c r="W9" s="14" t="s">
        <v>20</v>
      </c>
      <c r="X9" s="14" t="s">
        <v>46</v>
      </c>
      <c r="Y9" s="14" t="s">
        <v>47</v>
      </c>
      <c r="Z9" s="14" t="s">
        <v>48</v>
      </c>
      <c r="AA9" s="14" t="s">
        <v>49</v>
      </c>
      <c r="AB9" s="14" t="s">
        <v>50</v>
      </c>
      <c r="AC9" s="14" t="s">
        <v>75</v>
      </c>
      <c r="AD9" s="14" t="s">
        <v>76</v>
      </c>
      <c r="AE9" s="52"/>
      <c r="AF9" s="14" t="s">
        <v>19</v>
      </c>
      <c r="AG9" s="14" t="s">
        <v>20</v>
      </c>
      <c r="AH9" s="14" t="s">
        <v>46</v>
      </c>
      <c r="AI9" s="14" t="s">
        <v>47</v>
      </c>
      <c r="AJ9" s="14" t="s">
        <v>48</v>
      </c>
      <c r="AK9" s="14" t="s">
        <v>49</v>
      </c>
      <c r="AL9" s="14" t="s">
        <v>50</v>
      </c>
      <c r="AM9" s="14" t="s">
        <v>75</v>
      </c>
      <c r="AN9" s="14" t="s">
        <v>76</v>
      </c>
      <c r="AO9" s="52"/>
      <c r="AP9" s="19" t="s">
        <v>38</v>
      </c>
      <c r="AQ9" s="52"/>
      <c r="AR9" s="71" t="s">
        <v>88</v>
      </c>
      <c r="AS9" s="71" t="s">
        <v>91</v>
      </c>
      <c r="AT9" s="71" t="s">
        <v>89</v>
      </c>
      <c r="AU9" s="71" t="s">
        <v>92</v>
      </c>
      <c r="AV9" s="20" t="s">
        <v>94</v>
      </c>
      <c r="AW9" s="15" t="s">
        <v>17</v>
      </c>
      <c r="AX9" s="15" t="s">
        <v>95</v>
      </c>
      <c r="AY9" s="20" t="s">
        <v>94</v>
      </c>
      <c r="AZ9" s="37" t="s">
        <v>18</v>
      </c>
      <c r="BA9" s="15" t="s">
        <v>95</v>
      </c>
      <c r="BB9" s="20" t="s">
        <v>94</v>
      </c>
      <c r="BC9" s="20" t="s">
        <v>94</v>
      </c>
      <c r="BD9" s="52"/>
      <c r="BE9" s="15" t="s">
        <v>32</v>
      </c>
      <c r="BF9" s="15" t="s">
        <v>33</v>
      </c>
      <c r="BG9" s="15" t="s">
        <v>34</v>
      </c>
      <c r="BH9" s="15" t="s">
        <v>35</v>
      </c>
      <c r="BI9" s="20" t="s">
        <v>31</v>
      </c>
      <c r="BJ9" s="52"/>
      <c r="BK9" s="17" t="s">
        <v>29</v>
      </c>
      <c r="BL9" s="17" t="s">
        <v>9</v>
      </c>
      <c r="BM9" s="17" t="s">
        <v>30</v>
      </c>
      <c r="BN9" s="17" t="s">
        <v>31</v>
      </c>
      <c r="BO9" s="53"/>
      <c r="BP9" s="19" t="s">
        <v>38</v>
      </c>
      <c r="BQ9" s="53"/>
      <c r="BR9" s="19" t="s">
        <v>38</v>
      </c>
      <c r="BS9" s="14" t="s">
        <v>41</v>
      </c>
    </row>
    <row r="10" spans="1:71" ht="15.6" x14ac:dyDescent="0.3">
      <c r="A10" s="113"/>
      <c r="B10" s="199"/>
      <c r="C10" s="74"/>
      <c r="D10" s="74"/>
      <c r="E10" s="74"/>
      <c r="F10" s="29"/>
      <c r="G10" s="114"/>
      <c r="H10" s="114"/>
      <c r="I10" s="114"/>
      <c r="J10" s="114"/>
      <c r="K10" s="114"/>
      <c r="L10" s="114"/>
      <c r="M10" s="114"/>
      <c r="N10" s="114"/>
      <c r="O10" s="114"/>
      <c r="P10" s="114"/>
      <c r="Q10" s="114"/>
      <c r="R10" s="114"/>
      <c r="S10" s="114"/>
      <c r="T10" s="114"/>
      <c r="U10" s="52"/>
      <c r="V10" s="25"/>
      <c r="W10" s="25"/>
      <c r="X10" s="25"/>
      <c r="Y10" s="25"/>
      <c r="Z10" s="25"/>
      <c r="AA10" s="25"/>
      <c r="AB10" s="25"/>
      <c r="AC10" s="26">
        <f>SUM(V10:AB10)</f>
        <v>0</v>
      </c>
      <c r="AD10" s="44"/>
      <c r="AE10" s="52"/>
      <c r="AF10" s="25"/>
      <c r="AG10" s="25"/>
      <c r="AH10" s="25"/>
      <c r="AI10" s="25"/>
      <c r="AJ10" s="25"/>
      <c r="AK10" s="25"/>
      <c r="AL10" s="25"/>
      <c r="AM10" s="26">
        <f>SUM(AF10:AL10)</f>
        <v>0</v>
      </c>
      <c r="AN10" s="44"/>
      <c r="AO10" s="52"/>
      <c r="AP10" s="29"/>
      <c r="AQ10" s="52"/>
      <c r="AR10" s="29"/>
      <c r="AS10" s="29"/>
      <c r="AT10" s="29"/>
      <c r="AU10" s="29"/>
      <c r="AV10" s="29"/>
      <c r="AW10" s="29"/>
      <c r="AX10" s="29"/>
      <c r="AY10" s="29"/>
      <c r="AZ10" s="29"/>
      <c r="BA10" s="29"/>
      <c r="BB10" s="29"/>
      <c r="BC10" s="29"/>
      <c r="BD10" s="59"/>
      <c r="BE10" s="105"/>
      <c r="BF10" s="105"/>
      <c r="BG10" s="105"/>
      <c r="BH10" s="105"/>
      <c r="BI10" s="106"/>
      <c r="BJ10" s="59"/>
      <c r="BK10" s="51"/>
      <c r="BL10" s="51"/>
      <c r="BM10" s="51"/>
      <c r="BN10" s="51"/>
      <c r="BO10" s="57"/>
      <c r="BP10" s="106"/>
      <c r="BQ10" s="57"/>
      <c r="BR10" s="106"/>
      <c r="BS10" s="23"/>
    </row>
    <row r="11" spans="1:71" ht="15.6" x14ac:dyDescent="0.3">
      <c r="A11" s="113"/>
      <c r="B11" s="199"/>
      <c r="C11" s="114"/>
      <c r="D11" s="114"/>
      <c r="E11" s="114"/>
      <c r="F11" s="29"/>
      <c r="G11" s="114"/>
      <c r="H11" s="114"/>
      <c r="I11" s="114"/>
      <c r="J11" s="114"/>
      <c r="K11" s="114"/>
      <c r="L11" s="114"/>
      <c r="M11" s="114"/>
      <c r="N11" s="114"/>
      <c r="O11" s="114"/>
      <c r="P11" s="114"/>
      <c r="Q11" s="114"/>
      <c r="R11" s="114"/>
      <c r="S11" s="114"/>
      <c r="T11" s="114"/>
      <c r="U11" s="52"/>
      <c r="V11" s="25"/>
      <c r="W11" s="25"/>
      <c r="X11" s="25"/>
      <c r="Y11" s="25"/>
      <c r="Z11" s="25"/>
      <c r="AA11" s="25"/>
      <c r="AB11" s="25"/>
      <c r="AC11" s="26">
        <f>SUM(V11:AB11)</f>
        <v>0</v>
      </c>
      <c r="AD11" s="44"/>
      <c r="AE11" s="52"/>
      <c r="AF11" s="25"/>
      <c r="AG11" s="25"/>
      <c r="AH11" s="25"/>
      <c r="AI11" s="25"/>
      <c r="AJ11" s="25"/>
      <c r="AK11" s="25"/>
      <c r="AL11" s="25"/>
      <c r="AM11" s="26">
        <f>SUM(AF11:AL11)</f>
        <v>0</v>
      </c>
      <c r="AN11" s="44"/>
      <c r="AO11" s="52"/>
      <c r="AP11" s="29"/>
      <c r="AQ11" s="52"/>
      <c r="AR11" s="29"/>
      <c r="AS11" s="29"/>
      <c r="AT11" s="29"/>
      <c r="AU11" s="29"/>
      <c r="AV11" s="29"/>
      <c r="AW11" s="29"/>
      <c r="AX11" s="29"/>
      <c r="AY11" s="29"/>
      <c r="AZ11" s="29"/>
      <c r="BA11" s="29"/>
      <c r="BB11" s="29"/>
      <c r="BC11" s="29"/>
      <c r="BD11" s="52"/>
      <c r="BE11" s="51"/>
      <c r="BF11" s="51"/>
      <c r="BG11" s="51"/>
      <c r="BH11" s="51"/>
      <c r="BI11" s="51"/>
      <c r="BJ11" s="52"/>
      <c r="BK11" s="51"/>
      <c r="BL11" s="51"/>
      <c r="BM11" s="51"/>
      <c r="BN11" s="51"/>
      <c r="BO11" s="52"/>
      <c r="BP11" s="51"/>
      <c r="BQ11" s="52"/>
      <c r="BR11" s="51"/>
      <c r="BS11" s="23"/>
    </row>
    <row r="12" spans="1:71" ht="15.6" x14ac:dyDescent="0.3">
      <c r="A12" s="113"/>
      <c r="B12" s="199"/>
      <c r="C12" s="114"/>
      <c r="D12" s="114"/>
      <c r="E12" s="114"/>
      <c r="F12" s="29"/>
      <c r="G12" s="114"/>
      <c r="H12" s="114"/>
      <c r="I12" s="114"/>
      <c r="J12" s="114"/>
      <c r="K12" s="114"/>
      <c r="L12" s="114"/>
      <c r="M12" s="114"/>
      <c r="N12" s="114"/>
      <c r="O12" s="114"/>
      <c r="P12" s="114"/>
      <c r="Q12" s="114"/>
      <c r="R12" s="114"/>
      <c r="S12" s="114"/>
      <c r="T12" s="114"/>
      <c r="U12" s="52"/>
      <c r="V12" s="25"/>
      <c r="W12" s="25"/>
      <c r="X12" s="25"/>
      <c r="Y12" s="25"/>
      <c r="Z12" s="25"/>
      <c r="AA12" s="25"/>
      <c r="AB12" s="25"/>
      <c r="AC12" s="26">
        <f t="shared" ref="AC12:AC15" si="0">SUM(V12:AB12)</f>
        <v>0</v>
      </c>
      <c r="AD12" s="44"/>
      <c r="AE12" s="52"/>
      <c r="AF12" s="25"/>
      <c r="AG12" s="25"/>
      <c r="AH12" s="25"/>
      <c r="AI12" s="25"/>
      <c r="AJ12" s="25"/>
      <c r="AK12" s="25"/>
      <c r="AL12" s="25"/>
      <c r="AM12" s="26">
        <f t="shared" ref="AM12:AM15" si="1">SUM(AF12:AL12)</f>
        <v>0</v>
      </c>
      <c r="AN12" s="44"/>
      <c r="AO12" s="52"/>
      <c r="AP12" s="29"/>
      <c r="AQ12" s="52"/>
      <c r="AR12" s="29"/>
      <c r="AS12" s="29"/>
      <c r="AT12" s="29"/>
      <c r="AU12" s="29"/>
      <c r="AV12" s="29"/>
      <c r="AW12" s="29"/>
      <c r="AX12" s="29"/>
      <c r="AY12" s="29"/>
      <c r="AZ12" s="29"/>
      <c r="BA12" s="29"/>
      <c r="BB12" s="29"/>
      <c r="BC12" s="29"/>
      <c r="BD12" s="52"/>
      <c r="BE12" s="51"/>
      <c r="BF12" s="51"/>
      <c r="BG12" s="51"/>
      <c r="BH12" s="51"/>
      <c r="BI12" s="51"/>
      <c r="BJ12" s="52"/>
      <c r="BK12" s="51"/>
      <c r="BL12" s="51"/>
      <c r="BM12" s="51"/>
      <c r="BN12" s="51"/>
      <c r="BO12" s="52"/>
      <c r="BP12" s="51"/>
      <c r="BQ12" s="52"/>
      <c r="BR12" s="51"/>
      <c r="BS12" s="23"/>
    </row>
    <row r="13" spans="1:71" ht="15.6" x14ac:dyDescent="0.3">
      <c r="A13" s="113"/>
      <c r="B13" s="199"/>
      <c r="C13" s="114"/>
      <c r="D13" s="114"/>
      <c r="E13" s="114"/>
      <c r="F13" s="29"/>
      <c r="G13" s="114"/>
      <c r="H13" s="114"/>
      <c r="I13" s="114"/>
      <c r="J13" s="114"/>
      <c r="K13" s="114"/>
      <c r="L13" s="114"/>
      <c r="M13" s="114"/>
      <c r="N13" s="114"/>
      <c r="O13" s="114"/>
      <c r="P13" s="114"/>
      <c r="Q13" s="114"/>
      <c r="R13" s="114"/>
      <c r="S13" s="114"/>
      <c r="T13" s="114"/>
      <c r="U13" s="52"/>
      <c r="V13" s="25"/>
      <c r="W13" s="25"/>
      <c r="X13" s="25"/>
      <c r="Y13" s="25"/>
      <c r="Z13" s="25"/>
      <c r="AA13" s="25"/>
      <c r="AB13" s="25"/>
      <c r="AC13" s="26">
        <f t="shared" si="0"/>
        <v>0</v>
      </c>
      <c r="AD13" s="44"/>
      <c r="AE13" s="52"/>
      <c r="AF13" s="25"/>
      <c r="AG13" s="25"/>
      <c r="AH13" s="25"/>
      <c r="AI13" s="25"/>
      <c r="AJ13" s="25"/>
      <c r="AK13" s="25"/>
      <c r="AL13" s="25"/>
      <c r="AM13" s="26">
        <f t="shared" si="1"/>
        <v>0</v>
      </c>
      <c r="AN13" s="44"/>
      <c r="AO13" s="52"/>
      <c r="AP13" s="29"/>
      <c r="AQ13" s="52"/>
      <c r="AR13" s="29"/>
      <c r="AS13" s="29"/>
      <c r="AT13" s="29"/>
      <c r="AU13" s="29"/>
      <c r="AV13" s="29"/>
      <c r="AW13" s="29"/>
      <c r="AX13" s="29"/>
      <c r="AY13" s="29"/>
      <c r="AZ13" s="29"/>
      <c r="BA13" s="29"/>
      <c r="BB13" s="29"/>
      <c r="BC13" s="29"/>
      <c r="BD13" s="52"/>
      <c r="BE13" s="51"/>
      <c r="BF13" s="51"/>
      <c r="BG13" s="51"/>
      <c r="BH13" s="51"/>
      <c r="BI13" s="51"/>
      <c r="BJ13" s="52"/>
      <c r="BK13" s="51"/>
      <c r="BL13" s="51"/>
      <c r="BM13" s="51"/>
      <c r="BN13" s="51"/>
      <c r="BO13" s="52"/>
      <c r="BP13" s="51"/>
      <c r="BQ13" s="52"/>
      <c r="BR13" s="51"/>
      <c r="BS13" s="23"/>
    </row>
    <row r="14" spans="1:71" ht="15.6" x14ac:dyDescent="0.3">
      <c r="A14" s="113"/>
      <c r="B14" s="199"/>
      <c r="C14" s="114"/>
      <c r="D14" s="114"/>
      <c r="E14" s="114"/>
      <c r="F14" s="29"/>
      <c r="G14" s="114"/>
      <c r="H14" s="114"/>
      <c r="I14" s="114"/>
      <c r="J14" s="114"/>
      <c r="K14" s="114"/>
      <c r="L14" s="114"/>
      <c r="M14" s="114"/>
      <c r="N14" s="114"/>
      <c r="O14" s="114"/>
      <c r="P14" s="114"/>
      <c r="Q14" s="114"/>
      <c r="R14" s="114"/>
      <c r="S14" s="114"/>
      <c r="T14" s="114"/>
      <c r="U14" s="52"/>
      <c r="V14" s="25"/>
      <c r="W14" s="25"/>
      <c r="X14" s="25"/>
      <c r="Y14" s="25"/>
      <c r="Z14" s="25"/>
      <c r="AA14" s="25"/>
      <c r="AB14" s="25"/>
      <c r="AC14" s="26">
        <f t="shared" si="0"/>
        <v>0</v>
      </c>
      <c r="AD14" s="44"/>
      <c r="AE14" s="52"/>
      <c r="AF14" s="25"/>
      <c r="AG14" s="25"/>
      <c r="AH14" s="25"/>
      <c r="AI14" s="25"/>
      <c r="AJ14" s="25"/>
      <c r="AK14" s="25"/>
      <c r="AL14" s="25"/>
      <c r="AM14" s="26">
        <f t="shared" si="1"/>
        <v>0</v>
      </c>
      <c r="AN14" s="44"/>
      <c r="AO14" s="52"/>
      <c r="AP14" s="29"/>
      <c r="AQ14" s="52"/>
      <c r="AR14" s="29"/>
      <c r="AS14" s="29"/>
      <c r="AT14" s="29"/>
      <c r="AU14" s="29"/>
      <c r="AV14" s="29"/>
      <c r="AW14" s="29"/>
      <c r="AX14" s="29"/>
      <c r="AY14" s="29"/>
      <c r="AZ14" s="29"/>
      <c r="BA14" s="29"/>
      <c r="BB14" s="29"/>
      <c r="BC14" s="29"/>
      <c r="BD14" s="52"/>
      <c r="BE14" s="51"/>
      <c r="BF14" s="51"/>
      <c r="BG14" s="51"/>
      <c r="BH14" s="51"/>
      <c r="BI14" s="51"/>
      <c r="BJ14" s="52"/>
      <c r="BK14" s="51"/>
      <c r="BL14" s="51"/>
      <c r="BM14" s="51"/>
      <c r="BN14" s="51"/>
      <c r="BO14" s="52"/>
      <c r="BP14" s="51"/>
      <c r="BQ14" s="52"/>
      <c r="BR14" s="51"/>
      <c r="BS14" s="23"/>
    </row>
    <row r="15" spans="1:71" ht="15.6" x14ac:dyDescent="0.3">
      <c r="A15" s="113"/>
      <c r="B15" s="199"/>
      <c r="C15" s="114"/>
      <c r="D15" s="114"/>
      <c r="E15" s="114"/>
      <c r="F15" s="29"/>
      <c r="G15" s="114"/>
      <c r="H15" s="114"/>
      <c r="I15" s="114"/>
      <c r="J15" s="114"/>
      <c r="K15" s="114"/>
      <c r="L15" s="114"/>
      <c r="M15" s="114"/>
      <c r="N15" s="114"/>
      <c r="O15" s="114"/>
      <c r="P15" s="114"/>
      <c r="Q15" s="114"/>
      <c r="R15" s="114"/>
      <c r="S15" s="114"/>
      <c r="T15" s="114"/>
      <c r="U15" s="52"/>
      <c r="V15" s="25"/>
      <c r="W15" s="25"/>
      <c r="X15" s="25"/>
      <c r="Y15" s="25"/>
      <c r="Z15" s="25"/>
      <c r="AA15" s="25"/>
      <c r="AB15" s="25"/>
      <c r="AC15" s="26">
        <f t="shared" si="0"/>
        <v>0</v>
      </c>
      <c r="AD15" s="44"/>
      <c r="AE15" s="52"/>
      <c r="AF15" s="25"/>
      <c r="AG15" s="25"/>
      <c r="AH15" s="25"/>
      <c r="AI15" s="25"/>
      <c r="AJ15" s="25"/>
      <c r="AK15" s="25"/>
      <c r="AL15" s="25"/>
      <c r="AM15" s="26">
        <f t="shared" si="1"/>
        <v>0</v>
      </c>
      <c r="AN15" s="44"/>
      <c r="AO15" s="52"/>
      <c r="AP15" s="29"/>
      <c r="AQ15" s="52"/>
      <c r="AR15" s="29"/>
      <c r="AS15" s="29"/>
      <c r="AT15" s="29"/>
      <c r="AU15" s="29"/>
      <c r="AV15" s="29"/>
      <c r="AW15" s="29"/>
      <c r="AX15" s="29"/>
      <c r="AY15" s="29"/>
      <c r="AZ15" s="29"/>
      <c r="BA15" s="29"/>
      <c r="BB15" s="29"/>
      <c r="BC15" s="29"/>
      <c r="BD15" s="52"/>
      <c r="BE15" s="51"/>
      <c r="BF15" s="51"/>
      <c r="BG15" s="51"/>
      <c r="BH15" s="51"/>
      <c r="BI15" s="51"/>
      <c r="BJ15" s="52"/>
      <c r="BK15" s="51"/>
      <c r="BL15" s="51"/>
      <c r="BM15" s="51"/>
      <c r="BN15" s="51"/>
      <c r="BO15" s="52"/>
      <c r="BP15" s="51"/>
      <c r="BQ15" s="52"/>
      <c r="BR15" s="51"/>
      <c r="BS15" s="23"/>
    </row>
    <row r="16" spans="1:71" ht="15.6" x14ac:dyDescent="0.3">
      <c r="A16" s="115"/>
      <c r="B16" s="115"/>
      <c r="C16" s="199"/>
      <c r="D16" s="199"/>
      <c r="E16" s="199"/>
      <c r="F16" s="97"/>
      <c r="G16" s="33"/>
      <c r="H16" s="33"/>
      <c r="I16" s="33"/>
      <c r="J16" s="33"/>
      <c r="K16" s="33"/>
      <c r="L16" s="33"/>
      <c r="M16" s="139">
        <f>SUM(G16:L16)/6</f>
        <v>0</v>
      </c>
      <c r="N16" s="33"/>
      <c r="O16" s="33"/>
      <c r="P16" s="139">
        <f>N16-O16</f>
        <v>0</v>
      </c>
      <c r="Q16" s="33"/>
      <c r="R16" s="33"/>
      <c r="S16" s="139">
        <f>Q16-R16</f>
        <v>0</v>
      </c>
      <c r="T16" s="4">
        <f>SUM((M16*0.6),(P16*0.25),(S16*0.15))</f>
        <v>0</v>
      </c>
      <c r="U16" s="66"/>
      <c r="V16" s="98"/>
      <c r="W16" s="98"/>
      <c r="X16" s="98"/>
      <c r="Y16" s="98"/>
      <c r="Z16" s="98"/>
      <c r="AA16" s="98"/>
      <c r="AB16" s="98"/>
      <c r="AC16" s="192">
        <f>SUM(AC10:AC15)</f>
        <v>0</v>
      </c>
      <c r="AD16" s="61">
        <f>(AC16/6)/7</f>
        <v>0</v>
      </c>
      <c r="AE16" s="99"/>
      <c r="AF16" s="98"/>
      <c r="AG16" s="98"/>
      <c r="AH16" s="98"/>
      <c r="AI16" s="98"/>
      <c r="AJ16" s="98"/>
      <c r="AK16" s="98"/>
      <c r="AL16" s="98"/>
      <c r="AM16" s="192">
        <f>SUM(AM10:AM15)</f>
        <v>0</v>
      </c>
      <c r="AN16" s="61">
        <f>(AM16/6)/7</f>
        <v>0</v>
      </c>
      <c r="AO16" s="99"/>
      <c r="AP16" s="61">
        <f>SUM((T16*0.25)+(AD16*0.375)+(AN16*0.375))</f>
        <v>0</v>
      </c>
      <c r="AQ16" s="99"/>
      <c r="AR16" s="33"/>
      <c r="AS16" s="33"/>
      <c r="AT16" s="33"/>
      <c r="AU16" s="33"/>
      <c r="AV16" s="139">
        <f t="shared" ref="AV16" si="2">(AR16+AS16+AT16+AU16)/4</f>
        <v>0</v>
      </c>
      <c r="AW16" s="33"/>
      <c r="AX16" s="33"/>
      <c r="AY16" s="139">
        <f>AW16-AX16</f>
        <v>0</v>
      </c>
      <c r="AZ16" s="33"/>
      <c r="BA16" s="33"/>
      <c r="BB16" s="139">
        <f t="shared" ref="BB16" si="3">AZ16-BA16</f>
        <v>0</v>
      </c>
      <c r="BC16" s="4">
        <f t="shared" ref="BC16" si="4">((AV16*0.4)+(AY16*0.4)+(BB16*0.2))</f>
        <v>0</v>
      </c>
      <c r="BD16" s="67"/>
      <c r="BE16" s="65"/>
      <c r="BF16" s="65"/>
      <c r="BG16" s="65"/>
      <c r="BH16" s="65"/>
      <c r="BI16" s="61">
        <f>SUM((BE16*0.25),(BF16*0.25),(BG16*0.3),(BH16*0.2))</f>
        <v>0</v>
      </c>
      <c r="BJ16" s="67"/>
      <c r="BK16" s="194"/>
      <c r="BL16" s="61">
        <f>BK16</f>
        <v>0</v>
      </c>
      <c r="BM16" s="102"/>
      <c r="BN16" s="61">
        <f>SUM(BL16-BM16)</f>
        <v>0</v>
      </c>
      <c r="BO16" s="66"/>
      <c r="BP16" s="61">
        <f>SUM(BC16*0.25)+(BI16*0.25)+(BN16*0.5)</f>
        <v>0</v>
      </c>
      <c r="BQ16" s="66"/>
      <c r="BR16" s="61">
        <f>AVERAGE(AP16,BP16)</f>
        <v>0</v>
      </c>
      <c r="BS16" s="69">
        <v>1</v>
      </c>
    </row>
    <row r="23" spans="3:5" x14ac:dyDescent="0.3">
      <c r="C23" s="199"/>
      <c r="D23" s="199"/>
      <c r="E23" s="199"/>
    </row>
    <row r="24" spans="3:5" x14ac:dyDescent="0.3">
      <c r="C24" s="199"/>
      <c r="D24" s="199"/>
      <c r="E24" s="199"/>
    </row>
    <row r="25" spans="3:5" x14ac:dyDescent="0.3">
      <c r="C25" s="199"/>
      <c r="D25" s="199"/>
      <c r="E25" s="199"/>
    </row>
    <row r="26" spans="3:5" x14ac:dyDescent="0.3">
      <c r="C26" s="199"/>
      <c r="D26" s="199"/>
      <c r="E26" s="199"/>
    </row>
    <row r="27" spans="3:5" x14ac:dyDescent="0.3">
      <c r="C27" s="199"/>
      <c r="D27" s="199"/>
      <c r="E27" s="199"/>
    </row>
  </sheetData>
  <pageMargins left="0.7" right="0.7" top="0.75" bottom="0.75" header="0.3" footer="0.3"/>
  <pageSetup paperSize="9" scale="20" orientation="landscape" horizontalDpi="0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4DB208-C0F5-4198-8D48-AC0E2FB6D71C}">
  <dimension ref="A1:AH120"/>
  <sheetViews>
    <sheetView workbookViewId="0">
      <selection activeCell="G1" sqref="G1:AG1048576"/>
    </sheetView>
  </sheetViews>
  <sheetFormatPr defaultColWidth="8.88671875" defaultRowHeight="14.4" x14ac:dyDescent="0.3"/>
  <cols>
    <col min="1" max="1" width="5.77734375" customWidth="1"/>
    <col min="2" max="4" width="22.88671875" customWidth="1"/>
    <col min="5" max="5" width="14.21875" customWidth="1"/>
    <col min="6" max="6" width="2.88671875" customWidth="1"/>
    <col min="7" max="7" width="7.5546875" customWidth="1"/>
    <col min="8" max="8" width="10.77734375" customWidth="1"/>
    <col min="9" max="9" width="10.21875" customWidth="1"/>
    <col min="10" max="10" width="9.21875" customWidth="1"/>
    <col min="11" max="11" width="11" customWidth="1"/>
    <col min="12" max="12" width="9" customWidth="1"/>
    <col min="21" max="21" width="2.88671875" customWidth="1"/>
    <col min="27" max="27" width="2.88671875" customWidth="1"/>
    <col min="32" max="32" width="2.88671875" customWidth="1"/>
    <col min="34" max="34" width="11.21875" customWidth="1"/>
  </cols>
  <sheetData>
    <row r="1" spans="1:34" ht="15.6" x14ac:dyDescent="0.3">
      <c r="A1" s="1" t="str">
        <f>'Comp Detail'!A1</f>
        <v>Vaulting QLD State Championsip 2024</v>
      </c>
      <c r="B1" s="2"/>
      <c r="C1" s="2"/>
      <c r="D1" s="3" t="s">
        <v>0</v>
      </c>
      <c r="E1" s="2"/>
      <c r="F1" s="2"/>
      <c r="G1" s="35"/>
      <c r="H1" s="35"/>
      <c r="I1" s="35"/>
      <c r="J1" s="35"/>
      <c r="K1" s="35"/>
      <c r="L1" s="35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4"/>
      <c r="AC1" s="4"/>
      <c r="AD1" s="4"/>
      <c r="AE1" s="4"/>
      <c r="AF1" s="2"/>
      <c r="AG1" s="2"/>
      <c r="AH1" s="5">
        <f ca="1">NOW()</f>
        <v>45603.465818518518</v>
      </c>
    </row>
    <row r="2" spans="1:34" ht="15.6" x14ac:dyDescent="0.3">
      <c r="A2" s="1"/>
      <c r="B2" s="2"/>
      <c r="C2" s="2"/>
      <c r="D2" s="3" t="s">
        <v>1</v>
      </c>
      <c r="E2" s="2"/>
      <c r="F2" s="2"/>
      <c r="G2" s="35"/>
      <c r="H2" s="35"/>
      <c r="I2" s="35"/>
      <c r="J2" s="35"/>
      <c r="K2" s="35"/>
      <c r="L2" s="35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4"/>
      <c r="AC2" s="4"/>
      <c r="AD2" s="4"/>
      <c r="AE2" s="4"/>
      <c r="AF2" s="2"/>
      <c r="AG2" s="2"/>
      <c r="AH2" s="6">
        <f ca="1">NOW()</f>
        <v>45603.465818518518</v>
      </c>
    </row>
    <row r="3" spans="1:34" ht="15.6" x14ac:dyDescent="0.3">
      <c r="A3" s="1" t="str">
        <f>'Comp Detail'!A3</f>
        <v>6-7 July 2024</v>
      </c>
      <c r="B3" s="2"/>
      <c r="C3" s="2"/>
      <c r="D3" s="3"/>
      <c r="E3" s="2"/>
      <c r="F3" s="2"/>
      <c r="G3" s="7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F3" s="2"/>
      <c r="AG3" s="2"/>
      <c r="AH3" s="2"/>
    </row>
    <row r="4" spans="1:34" ht="15.6" x14ac:dyDescent="0.3">
      <c r="A4" s="1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8"/>
      <c r="AC4" s="4"/>
      <c r="AD4" s="4"/>
      <c r="AE4" s="4"/>
      <c r="AF4" s="2"/>
      <c r="AG4" s="2"/>
      <c r="AH4" s="2"/>
    </row>
    <row r="5" spans="1:34" ht="15.6" x14ac:dyDescent="0.3">
      <c r="A5" s="1" t="s">
        <v>113</v>
      </c>
      <c r="B5" s="7"/>
      <c r="C5" s="2"/>
      <c r="D5" s="2"/>
      <c r="E5" s="2"/>
      <c r="F5" s="51"/>
    </row>
    <row r="6" spans="1:34" ht="15.6" x14ac:dyDescent="0.3">
      <c r="A6" s="1" t="s">
        <v>59</v>
      </c>
      <c r="B6" s="7">
        <v>14</v>
      </c>
      <c r="C6" s="2"/>
      <c r="D6" s="2"/>
      <c r="E6" s="2"/>
      <c r="F6" s="51"/>
      <c r="G6" s="7" t="s">
        <v>3</v>
      </c>
      <c r="H6" s="2">
        <f>E1</f>
        <v>0</v>
      </c>
      <c r="I6" s="2"/>
      <c r="J6" s="2"/>
      <c r="K6" s="2"/>
      <c r="L6" s="2"/>
      <c r="N6" s="7"/>
      <c r="O6" s="7"/>
      <c r="P6" s="7"/>
      <c r="Q6" s="2"/>
      <c r="R6" s="2"/>
      <c r="S6" s="2"/>
      <c r="T6" s="2"/>
      <c r="U6" s="52"/>
      <c r="V6" s="2" t="s">
        <v>3</v>
      </c>
      <c r="W6" s="2">
        <f>E1</f>
        <v>0</v>
      </c>
      <c r="X6" s="2"/>
      <c r="Y6" s="2"/>
      <c r="Z6" s="7"/>
      <c r="AA6" s="52"/>
      <c r="AB6" s="8" t="s">
        <v>5</v>
      </c>
      <c r="AC6" s="193">
        <f>E2</f>
        <v>0</v>
      </c>
      <c r="AD6" s="4"/>
      <c r="AE6" s="4"/>
      <c r="AF6" s="52"/>
      <c r="AG6" s="2"/>
      <c r="AH6" s="2"/>
    </row>
    <row r="7" spans="1:34" x14ac:dyDescent="0.3">
      <c r="A7" s="2"/>
      <c r="B7" s="2"/>
      <c r="C7" s="2"/>
      <c r="D7" s="2"/>
      <c r="E7" s="2"/>
      <c r="F7" s="103"/>
      <c r="G7" s="7" t="s">
        <v>7</v>
      </c>
      <c r="H7" s="2"/>
      <c r="I7" s="2"/>
      <c r="J7" s="2"/>
      <c r="K7" s="2"/>
      <c r="L7" s="2"/>
      <c r="N7" s="2"/>
      <c r="O7" s="2"/>
      <c r="P7" s="2"/>
      <c r="Q7" s="2"/>
      <c r="R7" s="2"/>
      <c r="S7" s="2"/>
      <c r="T7" s="2"/>
      <c r="U7" s="52"/>
      <c r="V7" s="2"/>
      <c r="W7" s="2"/>
      <c r="X7" s="2"/>
      <c r="Y7" s="2"/>
      <c r="Z7" s="7"/>
      <c r="AA7" s="52"/>
      <c r="AB7" s="4"/>
      <c r="AC7" s="4"/>
      <c r="AD7" s="4"/>
      <c r="AE7" s="4"/>
      <c r="AF7" s="52"/>
      <c r="AG7" s="2"/>
      <c r="AH7" s="2"/>
    </row>
    <row r="8" spans="1:34" x14ac:dyDescent="0.3">
      <c r="A8" s="70" t="s">
        <v>12</v>
      </c>
      <c r="B8" s="70" t="s">
        <v>13</v>
      </c>
      <c r="C8" s="70" t="s">
        <v>7</v>
      </c>
      <c r="D8" s="70" t="s">
        <v>14</v>
      </c>
      <c r="E8" s="70" t="s">
        <v>15</v>
      </c>
      <c r="F8" s="51"/>
      <c r="G8" s="7" t="s">
        <v>16</v>
      </c>
      <c r="H8" s="2"/>
      <c r="I8" s="2"/>
      <c r="J8" s="2"/>
      <c r="K8" s="2"/>
      <c r="L8" s="2"/>
      <c r="M8" s="138" t="s">
        <v>16</v>
      </c>
      <c r="N8" s="11"/>
      <c r="O8" s="11"/>
      <c r="P8" s="11" t="s">
        <v>17</v>
      </c>
      <c r="R8" s="11"/>
      <c r="S8" s="11" t="s">
        <v>18</v>
      </c>
      <c r="T8" s="11" t="s">
        <v>87</v>
      </c>
      <c r="U8" s="55"/>
      <c r="V8" s="47" t="s">
        <v>42</v>
      </c>
      <c r="W8" s="2"/>
      <c r="X8" s="2"/>
      <c r="Y8" s="2"/>
      <c r="Z8" s="11" t="s">
        <v>42</v>
      </c>
      <c r="AA8" s="55"/>
      <c r="AB8" s="8"/>
      <c r="AC8" s="4"/>
      <c r="AD8" s="4" t="s">
        <v>8</v>
      </c>
      <c r="AE8" s="4" t="s">
        <v>9</v>
      </c>
      <c r="AF8" s="55"/>
      <c r="AG8" s="11" t="s">
        <v>11</v>
      </c>
      <c r="AH8" s="2"/>
    </row>
    <row r="9" spans="1:34" x14ac:dyDescent="0.3">
      <c r="A9" s="71"/>
      <c r="B9" s="71"/>
      <c r="C9" s="71"/>
      <c r="D9" s="71"/>
      <c r="E9" s="71"/>
      <c r="F9" s="104"/>
      <c r="G9" s="71" t="s">
        <v>88</v>
      </c>
      <c r="H9" s="71" t="s">
        <v>89</v>
      </c>
      <c r="I9" s="71" t="s">
        <v>90</v>
      </c>
      <c r="J9" s="71" t="s">
        <v>91</v>
      </c>
      <c r="K9" s="71" t="s">
        <v>92</v>
      </c>
      <c r="L9" s="71" t="s">
        <v>93</v>
      </c>
      <c r="M9" s="20" t="s">
        <v>94</v>
      </c>
      <c r="N9" s="15" t="s">
        <v>17</v>
      </c>
      <c r="O9" s="15" t="s">
        <v>95</v>
      </c>
      <c r="P9" s="20" t="s">
        <v>94</v>
      </c>
      <c r="Q9" s="37" t="s">
        <v>18</v>
      </c>
      <c r="R9" s="15" t="s">
        <v>95</v>
      </c>
      <c r="S9" s="20" t="s">
        <v>94</v>
      </c>
      <c r="T9" s="20" t="s">
        <v>94</v>
      </c>
      <c r="U9" s="52"/>
      <c r="V9" s="15" t="s">
        <v>32</v>
      </c>
      <c r="W9" s="15" t="s">
        <v>33</v>
      </c>
      <c r="X9" s="15" t="s">
        <v>34</v>
      </c>
      <c r="Y9" s="15" t="s">
        <v>35</v>
      </c>
      <c r="Z9" s="20" t="s">
        <v>31</v>
      </c>
      <c r="AA9" s="52"/>
      <c r="AB9" s="17" t="s">
        <v>29</v>
      </c>
      <c r="AC9" s="17" t="s">
        <v>9</v>
      </c>
      <c r="AD9" s="17" t="s">
        <v>30</v>
      </c>
      <c r="AE9" s="17" t="s">
        <v>31</v>
      </c>
      <c r="AF9" s="53"/>
      <c r="AG9" s="19" t="s">
        <v>38</v>
      </c>
      <c r="AH9" s="14" t="s">
        <v>41</v>
      </c>
    </row>
    <row r="10" spans="1:34" ht="15.6" x14ac:dyDescent="0.3">
      <c r="A10" s="113">
        <v>1</v>
      </c>
      <c r="C10" s="83"/>
      <c r="D10" s="83"/>
      <c r="E10" s="83"/>
      <c r="F10" s="51"/>
      <c r="G10" s="114"/>
      <c r="H10" s="114"/>
      <c r="I10" s="114"/>
      <c r="J10" s="114"/>
      <c r="K10" s="114"/>
      <c r="L10" s="114"/>
      <c r="M10" s="114"/>
      <c r="N10" s="114"/>
      <c r="O10" s="114"/>
      <c r="P10" s="114"/>
      <c r="Q10" s="114"/>
      <c r="R10" s="114"/>
      <c r="S10" s="114"/>
      <c r="T10" s="114"/>
      <c r="U10" s="59"/>
      <c r="V10" s="105"/>
      <c r="W10" s="105"/>
      <c r="X10" s="105"/>
      <c r="Y10" s="105"/>
      <c r="Z10" s="106"/>
      <c r="AA10" s="59"/>
      <c r="AB10" s="51"/>
      <c r="AC10" s="51"/>
      <c r="AD10" s="51"/>
      <c r="AE10" s="51"/>
      <c r="AF10" s="57"/>
      <c r="AG10" s="106"/>
      <c r="AH10" s="51"/>
    </row>
    <row r="11" spans="1:34" ht="15.6" x14ac:dyDescent="0.3">
      <c r="A11" s="113">
        <v>2</v>
      </c>
      <c r="C11" s="83"/>
      <c r="D11" s="83"/>
      <c r="E11" s="83"/>
      <c r="F11" s="51"/>
      <c r="G11" s="114"/>
      <c r="H11" s="114"/>
      <c r="I11" s="114"/>
      <c r="J11" s="114"/>
      <c r="K11" s="114"/>
      <c r="L11" s="114"/>
      <c r="M11" s="114"/>
      <c r="N11" s="114"/>
      <c r="O11" s="114"/>
      <c r="P11" s="114"/>
      <c r="Q11" s="114"/>
      <c r="R11" s="114"/>
      <c r="S11" s="114"/>
      <c r="T11" s="114"/>
      <c r="U11" s="52"/>
      <c r="V11" s="51"/>
      <c r="W11" s="51"/>
      <c r="X11" s="51"/>
      <c r="Y11" s="51"/>
      <c r="Z11" s="51"/>
      <c r="AA11" s="52"/>
      <c r="AB11" s="51"/>
      <c r="AC11" s="51"/>
      <c r="AD11" s="51"/>
      <c r="AE11" s="51"/>
      <c r="AF11" s="52"/>
      <c r="AG11" s="51"/>
      <c r="AH11" s="51"/>
    </row>
    <row r="12" spans="1:34" ht="15.6" x14ac:dyDescent="0.3">
      <c r="A12" s="113">
        <v>3</v>
      </c>
      <c r="C12" s="83"/>
      <c r="D12" s="83"/>
      <c r="E12" s="83"/>
      <c r="F12" s="51"/>
      <c r="G12" s="114"/>
      <c r="H12" s="114"/>
      <c r="I12" s="114"/>
      <c r="J12" s="114"/>
      <c r="K12" s="114"/>
      <c r="L12" s="114"/>
      <c r="M12" s="114"/>
      <c r="N12" s="114"/>
      <c r="O12" s="114"/>
      <c r="P12" s="114"/>
      <c r="Q12" s="114"/>
      <c r="R12" s="114"/>
      <c r="S12" s="114"/>
      <c r="T12" s="114"/>
      <c r="U12" s="52"/>
      <c r="V12" s="51"/>
      <c r="W12" s="51"/>
      <c r="X12" s="51"/>
      <c r="Y12" s="51"/>
      <c r="Z12" s="51"/>
      <c r="AA12" s="52"/>
      <c r="AB12" s="51"/>
      <c r="AC12" s="51"/>
      <c r="AD12" s="51"/>
      <c r="AE12" s="51"/>
      <c r="AF12" s="52"/>
      <c r="AG12" s="51"/>
      <c r="AH12" s="51"/>
    </row>
    <row r="13" spans="1:34" ht="15.6" x14ac:dyDescent="0.3">
      <c r="A13" s="113">
        <v>4</v>
      </c>
      <c r="C13" s="83"/>
      <c r="D13" s="83"/>
      <c r="E13" s="83"/>
      <c r="F13" s="51"/>
      <c r="G13" s="114"/>
      <c r="H13" s="114"/>
      <c r="I13" s="114"/>
      <c r="J13" s="114"/>
      <c r="K13" s="114"/>
      <c r="L13" s="114"/>
      <c r="M13" s="114"/>
      <c r="N13" s="114"/>
      <c r="O13" s="114"/>
      <c r="P13" s="114"/>
      <c r="Q13" s="114"/>
      <c r="R13" s="114"/>
      <c r="S13" s="114"/>
      <c r="T13" s="114"/>
      <c r="U13" s="52"/>
      <c r="V13" s="51"/>
      <c r="W13" s="51"/>
      <c r="X13" s="51"/>
      <c r="Y13" s="51"/>
      <c r="Z13" s="51"/>
      <c r="AA13" s="52"/>
      <c r="AB13" s="51"/>
      <c r="AC13" s="51"/>
      <c r="AD13" s="51"/>
      <c r="AE13" s="51"/>
      <c r="AF13" s="52"/>
      <c r="AG13" s="51"/>
      <c r="AH13" s="51"/>
    </row>
    <row r="14" spans="1:34" ht="15.6" x14ac:dyDescent="0.3">
      <c r="A14" s="113">
        <v>5</v>
      </c>
      <c r="C14" s="83"/>
      <c r="D14" s="83"/>
      <c r="E14" s="83"/>
      <c r="F14" s="51"/>
      <c r="G14" s="114"/>
      <c r="H14" s="114"/>
      <c r="I14" s="114"/>
      <c r="J14" s="114"/>
      <c r="K14" s="114"/>
      <c r="L14" s="114"/>
      <c r="M14" s="114"/>
      <c r="N14" s="114"/>
      <c r="O14" s="114"/>
      <c r="P14" s="114"/>
      <c r="Q14" s="114"/>
      <c r="R14" s="114"/>
      <c r="S14" s="114"/>
      <c r="T14" s="114"/>
      <c r="U14" s="52"/>
      <c r="V14" s="51"/>
      <c r="W14" s="51"/>
      <c r="X14" s="51"/>
      <c r="Y14" s="51"/>
      <c r="Z14" s="51"/>
      <c r="AA14" s="52"/>
      <c r="AB14" s="51"/>
      <c r="AC14" s="51"/>
      <c r="AD14" s="51"/>
      <c r="AE14" s="51"/>
      <c r="AF14" s="52"/>
      <c r="AG14" s="51"/>
      <c r="AH14" s="51"/>
    </row>
    <row r="15" spans="1:34" ht="15.6" x14ac:dyDescent="0.3">
      <c r="A15" s="113">
        <v>6</v>
      </c>
      <c r="C15" s="83"/>
      <c r="D15" s="83"/>
      <c r="E15" s="83"/>
      <c r="F15" s="51"/>
      <c r="G15" s="114"/>
      <c r="H15" s="114"/>
      <c r="I15" s="114"/>
      <c r="J15" s="114"/>
      <c r="K15" s="114"/>
      <c r="L15" s="114"/>
      <c r="M15" s="114"/>
      <c r="N15" s="114"/>
      <c r="O15" s="114"/>
      <c r="P15" s="114"/>
      <c r="Q15" s="114"/>
      <c r="R15" s="114"/>
      <c r="S15" s="114"/>
      <c r="T15" s="114"/>
      <c r="U15" s="52"/>
      <c r="V15" s="51"/>
      <c r="W15" s="51"/>
      <c r="X15" s="51"/>
      <c r="Y15" s="51"/>
      <c r="Z15" s="51"/>
      <c r="AA15" s="52"/>
      <c r="AB15" s="51"/>
      <c r="AC15" s="51"/>
      <c r="AD15" s="51"/>
      <c r="AE15" s="51"/>
      <c r="AF15" s="52"/>
      <c r="AG15" s="51"/>
      <c r="AH15" s="51"/>
    </row>
    <row r="16" spans="1:34" ht="15.6" x14ac:dyDescent="0.3">
      <c r="A16" s="101"/>
      <c r="B16" s="101"/>
      <c r="C16" s="92"/>
      <c r="D16" s="92"/>
      <c r="E16" s="92"/>
      <c r="F16" s="104"/>
      <c r="G16" s="178"/>
      <c r="H16" s="178"/>
      <c r="I16" s="178"/>
      <c r="J16" s="178"/>
      <c r="K16" s="178"/>
      <c r="L16" s="178"/>
      <c r="M16" s="179">
        <f>SUM(G16:L16)/6</f>
        <v>0</v>
      </c>
      <c r="N16" s="178"/>
      <c r="O16" s="178"/>
      <c r="P16" s="179">
        <f>N16-O16</f>
        <v>0</v>
      </c>
      <c r="Q16" s="178"/>
      <c r="R16" s="178"/>
      <c r="S16" s="179">
        <f>Q16-R16</f>
        <v>0</v>
      </c>
      <c r="T16" s="61">
        <f>SUM((M16*0.6),(P16*0.25),(S16*0.15))</f>
        <v>0</v>
      </c>
      <c r="U16" s="67"/>
      <c r="V16" s="65"/>
      <c r="W16" s="65"/>
      <c r="X16" s="65"/>
      <c r="Y16" s="65"/>
      <c r="Z16" s="61">
        <f>SUM((V16*0.25),(W16*0.25),(X16*0.3),(Y16*0.2))</f>
        <v>0</v>
      </c>
      <c r="AA16" s="67"/>
      <c r="AB16" s="194"/>
      <c r="AC16" s="61">
        <f>AB16</f>
        <v>0</v>
      </c>
      <c r="AD16" s="102"/>
      <c r="AE16" s="61">
        <f>SUM(AC16-AD16)</f>
        <v>0</v>
      </c>
      <c r="AF16" s="66"/>
      <c r="AG16" s="61">
        <f>SUM(T16*0.25)+(Z16*0.25)+(AE16*0.5)</f>
        <v>0</v>
      </c>
      <c r="AH16" s="69">
        <v>1</v>
      </c>
    </row>
    <row r="17" customFormat="1" x14ac:dyDescent="0.3"/>
    <row r="18" customFormat="1" x14ac:dyDescent="0.3"/>
    <row r="19" customFormat="1" x14ac:dyDescent="0.3"/>
    <row r="20" customFormat="1" x14ac:dyDescent="0.3"/>
    <row r="21" customFormat="1" x14ac:dyDescent="0.3"/>
    <row r="22" customFormat="1" x14ac:dyDescent="0.3"/>
    <row r="23" customFormat="1" x14ac:dyDescent="0.3"/>
    <row r="24" customFormat="1" x14ac:dyDescent="0.3"/>
    <row r="25" customFormat="1" x14ac:dyDescent="0.3"/>
    <row r="26" customFormat="1" x14ac:dyDescent="0.3"/>
    <row r="27" customFormat="1" x14ac:dyDescent="0.3"/>
    <row r="28" customFormat="1" x14ac:dyDescent="0.3"/>
    <row r="29" customFormat="1" x14ac:dyDescent="0.3"/>
    <row r="30" customFormat="1" x14ac:dyDescent="0.3"/>
    <row r="31" customFormat="1" x14ac:dyDescent="0.3"/>
    <row r="32" customFormat="1" x14ac:dyDescent="0.3"/>
    <row r="33" customFormat="1" x14ac:dyDescent="0.3"/>
    <row r="34" customFormat="1" x14ac:dyDescent="0.3"/>
    <row r="35" customFormat="1" x14ac:dyDescent="0.3"/>
    <row r="36" customFormat="1" x14ac:dyDescent="0.3"/>
    <row r="37" customFormat="1" x14ac:dyDescent="0.3"/>
    <row r="38" customFormat="1" x14ac:dyDescent="0.3"/>
    <row r="39" customFormat="1" x14ac:dyDescent="0.3"/>
    <row r="40" customFormat="1" x14ac:dyDescent="0.3"/>
    <row r="41" customFormat="1" x14ac:dyDescent="0.3"/>
    <row r="42" customFormat="1" x14ac:dyDescent="0.3"/>
    <row r="43" customFormat="1" x14ac:dyDescent="0.3"/>
    <row r="44" customFormat="1" x14ac:dyDescent="0.3"/>
    <row r="45" customFormat="1" x14ac:dyDescent="0.3"/>
    <row r="46" customFormat="1" x14ac:dyDescent="0.3"/>
    <row r="47" customFormat="1" x14ac:dyDescent="0.3"/>
    <row r="48" customFormat="1" x14ac:dyDescent="0.3"/>
    <row r="49" customFormat="1" x14ac:dyDescent="0.3"/>
    <row r="50" customFormat="1" x14ac:dyDescent="0.3"/>
    <row r="51" customFormat="1" x14ac:dyDescent="0.3"/>
    <row r="52" customFormat="1" x14ac:dyDescent="0.3"/>
    <row r="53" customFormat="1" x14ac:dyDescent="0.3"/>
    <row r="54" customFormat="1" x14ac:dyDescent="0.3"/>
    <row r="55" customFormat="1" x14ac:dyDescent="0.3"/>
    <row r="56" customFormat="1" x14ac:dyDescent="0.3"/>
    <row r="57" customFormat="1" x14ac:dyDescent="0.3"/>
    <row r="58" customFormat="1" x14ac:dyDescent="0.3"/>
    <row r="59" customFormat="1" x14ac:dyDescent="0.3"/>
    <row r="60" customFormat="1" x14ac:dyDescent="0.3"/>
    <row r="61" customFormat="1" x14ac:dyDescent="0.3"/>
    <row r="62" customFormat="1" x14ac:dyDescent="0.3"/>
    <row r="63" customFormat="1" x14ac:dyDescent="0.3"/>
    <row r="64" customFormat="1" x14ac:dyDescent="0.3"/>
    <row r="65" customFormat="1" x14ac:dyDescent="0.3"/>
    <row r="66" customFormat="1" x14ac:dyDescent="0.3"/>
    <row r="67" customFormat="1" x14ac:dyDescent="0.3"/>
    <row r="68" customFormat="1" x14ac:dyDescent="0.3"/>
    <row r="69" customFormat="1" x14ac:dyDescent="0.3"/>
    <row r="70" customFormat="1" x14ac:dyDescent="0.3"/>
    <row r="71" customFormat="1" x14ac:dyDescent="0.3"/>
    <row r="72" customFormat="1" x14ac:dyDescent="0.3"/>
    <row r="73" customFormat="1" x14ac:dyDescent="0.3"/>
    <row r="74" customFormat="1" x14ac:dyDescent="0.3"/>
    <row r="75" customFormat="1" x14ac:dyDescent="0.3"/>
    <row r="76" customFormat="1" x14ac:dyDescent="0.3"/>
    <row r="77" customFormat="1" x14ac:dyDescent="0.3"/>
    <row r="78" customFormat="1" x14ac:dyDescent="0.3"/>
    <row r="79" customFormat="1" x14ac:dyDescent="0.3"/>
    <row r="80" customFormat="1" x14ac:dyDescent="0.3"/>
    <row r="81" customFormat="1" x14ac:dyDescent="0.3"/>
    <row r="82" customFormat="1" x14ac:dyDescent="0.3"/>
    <row r="83" customFormat="1" x14ac:dyDescent="0.3"/>
    <row r="84" customFormat="1" x14ac:dyDescent="0.3"/>
    <row r="85" customFormat="1" x14ac:dyDescent="0.3"/>
    <row r="86" customFormat="1" x14ac:dyDescent="0.3"/>
    <row r="87" customFormat="1" x14ac:dyDescent="0.3"/>
    <row r="88" customFormat="1" x14ac:dyDescent="0.3"/>
    <row r="89" customFormat="1" x14ac:dyDescent="0.3"/>
    <row r="90" customFormat="1" x14ac:dyDescent="0.3"/>
    <row r="91" customFormat="1" x14ac:dyDescent="0.3"/>
    <row r="92" customFormat="1" x14ac:dyDescent="0.3"/>
    <row r="93" customFormat="1" x14ac:dyDescent="0.3"/>
    <row r="94" customFormat="1" x14ac:dyDescent="0.3"/>
    <row r="95" customFormat="1" x14ac:dyDescent="0.3"/>
    <row r="96" customFormat="1" x14ac:dyDescent="0.3"/>
    <row r="97" customFormat="1" x14ac:dyDescent="0.3"/>
    <row r="98" customFormat="1" x14ac:dyDescent="0.3"/>
    <row r="99" customFormat="1" x14ac:dyDescent="0.3"/>
    <row r="100" customFormat="1" x14ac:dyDescent="0.3"/>
    <row r="101" customFormat="1" x14ac:dyDescent="0.3"/>
    <row r="102" customFormat="1" x14ac:dyDescent="0.3"/>
    <row r="103" customFormat="1" x14ac:dyDescent="0.3"/>
    <row r="104" customFormat="1" x14ac:dyDescent="0.3"/>
    <row r="105" customFormat="1" x14ac:dyDescent="0.3"/>
    <row r="106" customFormat="1" x14ac:dyDescent="0.3"/>
    <row r="107" customFormat="1" x14ac:dyDescent="0.3"/>
    <row r="108" customFormat="1" x14ac:dyDescent="0.3"/>
    <row r="109" customFormat="1" x14ac:dyDescent="0.3"/>
    <row r="110" customFormat="1" x14ac:dyDescent="0.3"/>
    <row r="111" customFormat="1" x14ac:dyDescent="0.3"/>
    <row r="112" customFormat="1" x14ac:dyDescent="0.3"/>
    <row r="113" customFormat="1" x14ac:dyDescent="0.3"/>
    <row r="114" customFormat="1" x14ac:dyDescent="0.3"/>
    <row r="115" customFormat="1" x14ac:dyDescent="0.3"/>
    <row r="116" customFormat="1" x14ac:dyDescent="0.3"/>
    <row r="117" customFormat="1" x14ac:dyDescent="0.3"/>
    <row r="118" customFormat="1" x14ac:dyDescent="0.3"/>
    <row r="119" customFormat="1" x14ac:dyDescent="0.3"/>
    <row r="120" customFormat="1" x14ac:dyDescent="0.3"/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V10"/>
  <sheetViews>
    <sheetView workbookViewId="0">
      <selection activeCell="E26" sqref="E26"/>
    </sheetView>
  </sheetViews>
  <sheetFormatPr defaultRowHeight="14.4" x14ac:dyDescent="0.3"/>
  <cols>
    <col min="1" max="1" width="5.77734375" customWidth="1"/>
    <col min="2" max="2" width="20" customWidth="1"/>
    <col min="3" max="3" width="17.109375" customWidth="1"/>
    <col min="4" max="4" width="20" customWidth="1"/>
    <col min="5" max="5" width="11.44140625" customWidth="1"/>
    <col min="6" max="6" width="7.5546875" customWidth="1"/>
    <col min="7" max="7" width="10.77734375" customWidth="1"/>
    <col min="8" max="8" width="9.21875" customWidth="1"/>
    <col min="9" max="9" width="11" customWidth="1"/>
    <col min="18" max="18" width="3" customWidth="1"/>
    <col min="29" max="29" width="2.88671875" customWidth="1"/>
    <col min="30" max="30" width="7.5546875" customWidth="1"/>
    <col min="31" max="31" width="10.77734375" customWidth="1"/>
    <col min="32" max="32" width="9.21875" customWidth="1"/>
    <col min="33" max="33" width="11" customWidth="1"/>
    <col min="42" max="42" width="2.88671875" customWidth="1"/>
    <col min="50" max="50" width="2.88671875" customWidth="1"/>
    <col min="61" max="61" width="3" customWidth="1"/>
    <col min="62" max="65" width="9.109375" style="73"/>
    <col min="66" max="66" width="2.88671875" customWidth="1"/>
    <col min="67" max="67" width="10" style="73" customWidth="1"/>
    <col min="68" max="68" width="2.88671875" style="73" customWidth="1"/>
    <col min="69" max="69" width="9.21875" style="73" bestFit="1" customWidth="1"/>
    <col min="70" max="70" width="2.88671875" style="73" customWidth="1"/>
    <col min="71" max="71" width="9.109375" style="73"/>
    <col min="72" max="72" width="17.44140625" customWidth="1"/>
  </cols>
  <sheetData>
    <row r="1" spans="1:74" ht="15.6" x14ac:dyDescent="0.3">
      <c r="A1" s="1" t="str">
        <f>'Comp Detail'!A1</f>
        <v>Vaulting QLD State Championsip 2024</v>
      </c>
      <c r="B1" s="2"/>
      <c r="C1" s="2"/>
      <c r="D1" s="3" t="s">
        <v>0</v>
      </c>
      <c r="E1" s="2"/>
      <c r="F1" s="35"/>
      <c r="G1" s="35"/>
      <c r="H1" s="35"/>
      <c r="I1" s="35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35"/>
      <c r="AE1" s="35"/>
      <c r="AF1" s="35"/>
      <c r="AG1" s="35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77"/>
      <c r="BK1" s="77"/>
      <c r="BL1" s="77"/>
      <c r="BM1" s="77"/>
      <c r="BN1" s="2"/>
      <c r="BO1" s="70"/>
      <c r="BP1" s="70"/>
      <c r="BQ1" s="70"/>
      <c r="BR1" s="70"/>
      <c r="BS1" s="70"/>
      <c r="BT1" s="5">
        <f ca="1">NOW()</f>
        <v>45603.465818518518</v>
      </c>
      <c r="BU1" s="2"/>
      <c r="BV1" s="2"/>
    </row>
    <row r="2" spans="1:74" ht="15.6" x14ac:dyDescent="0.3">
      <c r="A2" s="1"/>
      <c r="B2" s="2"/>
      <c r="C2" s="2"/>
      <c r="D2" s="3" t="s">
        <v>1</v>
      </c>
      <c r="E2" s="2"/>
      <c r="F2" s="35"/>
      <c r="G2" s="35"/>
      <c r="H2" s="35"/>
      <c r="I2" s="35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35"/>
      <c r="AE2" s="35"/>
      <c r="AF2" s="35"/>
      <c r="AG2" s="35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77"/>
      <c r="BK2" s="77"/>
      <c r="BL2" s="77"/>
      <c r="BM2" s="77"/>
      <c r="BN2" s="2"/>
      <c r="BO2" s="70"/>
      <c r="BP2" s="70"/>
      <c r="BQ2" s="70"/>
      <c r="BR2" s="70"/>
      <c r="BS2" s="70"/>
      <c r="BT2" s="6">
        <f ca="1">NOW()</f>
        <v>45603.465818518518</v>
      </c>
      <c r="BU2" s="2"/>
      <c r="BV2" s="2"/>
    </row>
    <row r="3" spans="1:74" ht="15.6" x14ac:dyDescent="0.3">
      <c r="A3" s="1" t="str">
        <f>'Comp Detail'!A3</f>
        <v>6-7 July 2024</v>
      </c>
      <c r="B3" s="2"/>
      <c r="C3" s="2"/>
      <c r="D3" s="3"/>
      <c r="E3" s="2"/>
      <c r="F3" s="119" t="s">
        <v>78</v>
      </c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  <c r="R3" s="118"/>
      <c r="S3" s="119"/>
      <c r="T3" s="118"/>
      <c r="U3" s="118"/>
      <c r="V3" s="118"/>
      <c r="W3" s="118"/>
      <c r="X3" s="118"/>
      <c r="Y3" s="118"/>
      <c r="Z3" s="118"/>
      <c r="AA3" s="118"/>
      <c r="AB3" s="118"/>
      <c r="AC3" s="2"/>
      <c r="AD3" s="120" t="s">
        <v>2</v>
      </c>
      <c r="AE3" s="120"/>
      <c r="AF3" s="120"/>
      <c r="AG3" s="120"/>
      <c r="AH3" s="120"/>
      <c r="AI3" s="120"/>
      <c r="AJ3" s="120"/>
      <c r="AK3" s="120"/>
      <c r="AL3" s="120"/>
      <c r="AM3" s="120"/>
      <c r="AN3" s="120"/>
      <c r="AO3" s="120"/>
      <c r="AP3" s="121"/>
      <c r="AQ3" s="121"/>
      <c r="AR3" s="121"/>
      <c r="AS3" s="121"/>
      <c r="AT3" s="121"/>
      <c r="AU3" s="121"/>
      <c r="AV3" s="121"/>
      <c r="AW3" s="121"/>
      <c r="AX3" s="2"/>
      <c r="AY3" s="119" t="s">
        <v>78</v>
      </c>
      <c r="AZ3" s="118"/>
      <c r="BA3" s="118"/>
      <c r="BB3" s="118"/>
      <c r="BC3" s="118"/>
      <c r="BD3" s="118"/>
      <c r="BE3" s="118"/>
      <c r="BF3" s="118"/>
      <c r="BG3" s="118"/>
      <c r="BH3" s="118"/>
      <c r="BI3" s="2"/>
      <c r="BJ3" s="123" t="s">
        <v>2</v>
      </c>
      <c r="BK3" s="122"/>
      <c r="BL3" s="122"/>
      <c r="BM3" s="122"/>
      <c r="BN3" s="2"/>
      <c r="BO3" s="70"/>
      <c r="BP3" s="70"/>
      <c r="BQ3" s="70"/>
      <c r="BR3" s="70"/>
      <c r="BS3" s="70"/>
      <c r="BT3" s="2"/>
      <c r="BU3" s="2"/>
      <c r="BV3" s="2"/>
    </row>
    <row r="4" spans="1:74" ht="15.6" x14ac:dyDescent="0.3">
      <c r="A4" s="1"/>
      <c r="B4" s="2"/>
      <c r="C4" s="3"/>
      <c r="D4" s="2"/>
      <c r="E4" s="2"/>
      <c r="F4" s="7" t="s">
        <v>3</v>
      </c>
      <c r="G4" s="2">
        <f>E1</f>
        <v>0</v>
      </c>
      <c r="H4" s="2"/>
      <c r="I4" s="2"/>
      <c r="K4" s="7"/>
      <c r="L4" s="7"/>
      <c r="M4" s="7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7" t="s">
        <v>3</v>
      </c>
      <c r="AE4" s="2">
        <f>E1</f>
        <v>0</v>
      </c>
      <c r="AF4" s="2"/>
      <c r="AG4" s="2"/>
      <c r="AI4" s="7"/>
      <c r="AJ4" s="7"/>
      <c r="AK4" s="7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77"/>
      <c r="BK4" s="77"/>
      <c r="BL4" s="77"/>
      <c r="BM4" s="77"/>
      <c r="BN4" s="2"/>
      <c r="BO4" s="70"/>
      <c r="BP4" s="70"/>
      <c r="BQ4" s="70"/>
      <c r="BR4" s="70"/>
      <c r="BS4" s="70"/>
      <c r="BT4" s="2"/>
      <c r="BU4" s="2"/>
      <c r="BV4" s="2"/>
    </row>
    <row r="5" spans="1:74" ht="15.6" x14ac:dyDescent="0.3">
      <c r="A5" s="1" t="s">
        <v>101</v>
      </c>
      <c r="B5" s="7"/>
      <c r="C5" s="2"/>
      <c r="D5" s="2"/>
      <c r="E5" s="2"/>
      <c r="F5" s="7" t="s">
        <v>7</v>
      </c>
      <c r="G5" s="2"/>
      <c r="H5" s="2"/>
      <c r="I5" s="2"/>
      <c r="K5" s="2"/>
      <c r="L5" s="2"/>
      <c r="M5" s="2"/>
      <c r="N5" s="2"/>
      <c r="O5" s="2"/>
      <c r="P5" s="2"/>
      <c r="Q5" s="2"/>
      <c r="R5" s="2"/>
      <c r="S5" s="7" t="s">
        <v>85</v>
      </c>
      <c r="T5" s="7"/>
      <c r="U5" s="2"/>
      <c r="V5" s="2"/>
      <c r="W5" s="2"/>
      <c r="X5" s="2"/>
      <c r="Y5" s="2"/>
      <c r="Z5" s="2"/>
      <c r="AA5" s="2"/>
      <c r="AB5" s="2"/>
      <c r="AC5" s="7"/>
      <c r="AD5" s="7" t="s">
        <v>7</v>
      </c>
      <c r="AE5" s="2"/>
      <c r="AF5" s="2"/>
      <c r="AG5" s="2"/>
      <c r="AI5" s="2"/>
      <c r="AJ5" s="2"/>
      <c r="AK5" s="2"/>
      <c r="AL5" s="2"/>
      <c r="AM5" s="2"/>
      <c r="AN5" s="2"/>
      <c r="AO5" s="2"/>
      <c r="AP5" s="2"/>
      <c r="AQ5" s="7"/>
      <c r="AR5" s="2"/>
      <c r="AS5" s="2"/>
      <c r="AT5" s="2"/>
      <c r="AU5" s="2"/>
      <c r="AV5" s="7"/>
      <c r="AW5" s="7"/>
      <c r="AX5" s="52"/>
      <c r="AY5" s="7" t="s">
        <v>4</v>
      </c>
      <c r="AZ5" s="7"/>
      <c r="BA5" s="2"/>
      <c r="BB5" s="2"/>
      <c r="BC5" s="2"/>
      <c r="BD5" s="2"/>
      <c r="BE5" s="2"/>
      <c r="BF5" s="2"/>
      <c r="BG5" s="2"/>
      <c r="BH5" s="2"/>
      <c r="BI5" s="2"/>
      <c r="BJ5" s="78" t="s">
        <v>5</v>
      </c>
      <c r="BK5" s="77"/>
      <c r="BL5" s="77"/>
      <c r="BM5" s="77"/>
      <c r="BN5" s="52"/>
      <c r="BO5" s="47" t="s">
        <v>6</v>
      </c>
      <c r="BP5" s="70"/>
      <c r="BQ5" s="70"/>
      <c r="BR5" s="70"/>
      <c r="BS5" s="70"/>
      <c r="BT5" s="2"/>
      <c r="BU5" s="2"/>
      <c r="BV5" s="2"/>
    </row>
    <row r="6" spans="1:74" ht="15.6" x14ac:dyDescent="0.3">
      <c r="A6" s="1" t="s">
        <v>43</v>
      </c>
      <c r="B6" s="7">
        <v>7</v>
      </c>
      <c r="C6" s="2"/>
      <c r="D6" s="2"/>
      <c r="E6" s="2"/>
      <c r="R6" s="2"/>
      <c r="S6" s="2">
        <f>E1</f>
        <v>0</v>
      </c>
      <c r="T6" s="2"/>
      <c r="U6" s="2"/>
      <c r="V6" s="2"/>
      <c r="W6" s="2"/>
      <c r="X6" s="2"/>
      <c r="Y6" s="2"/>
      <c r="Z6" s="2"/>
      <c r="AA6" s="2"/>
      <c r="AB6" s="2"/>
      <c r="AC6" s="2"/>
      <c r="AP6" s="2"/>
      <c r="AQ6" s="2"/>
      <c r="AR6" s="2"/>
      <c r="AS6" s="2"/>
      <c r="AT6" s="2"/>
      <c r="AU6" s="2"/>
      <c r="AV6" s="2"/>
      <c r="AW6" s="2"/>
      <c r="AX6" s="52"/>
      <c r="AY6" s="2">
        <f>E2</f>
        <v>0</v>
      </c>
      <c r="AZ6" s="2"/>
      <c r="BA6" s="2"/>
      <c r="BB6" s="2"/>
      <c r="BC6" s="2"/>
      <c r="BD6" s="2"/>
      <c r="BE6" s="2"/>
      <c r="BF6" s="2"/>
      <c r="BG6" s="2"/>
      <c r="BH6" s="2"/>
      <c r="BI6" s="2"/>
      <c r="BJ6" s="77">
        <f>E2</f>
        <v>0</v>
      </c>
      <c r="BK6" s="77"/>
      <c r="BL6" s="77"/>
      <c r="BM6" s="77"/>
      <c r="BN6" s="52"/>
      <c r="BO6" s="70"/>
      <c r="BP6" s="70"/>
      <c r="BQ6" s="70"/>
      <c r="BR6" s="70"/>
      <c r="BS6" s="70"/>
      <c r="BT6" s="2"/>
      <c r="BU6" s="2"/>
      <c r="BV6" s="2"/>
    </row>
    <row r="7" spans="1:74" x14ac:dyDescent="0.3">
      <c r="A7" s="2"/>
      <c r="B7" s="2"/>
      <c r="C7" s="2"/>
      <c r="D7" s="2"/>
      <c r="E7" s="2"/>
      <c r="F7" s="7" t="s">
        <v>16</v>
      </c>
      <c r="G7" s="2"/>
      <c r="H7" s="2"/>
      <c r="I7" s="2"/>
      <c r="J7" s="138" t="s">
        <v>16</v>
      </c>
      <c r="K7" s="11"/>
      <c r="L7" s="11"/>
      <c r="M7" s="11" t="s">
        <v>17</v>
      </c>
      <c r="O7" s="11"/>
      <c r="P7" s="11" t="s">
        <v>18</v>
      </c>
      <c r="Q7" s="11" t="s">
        <v>87</v>
      </c>
      <c r="R7" s="10"/>
      <c r="S7" s="2"/>
      <c r="T7" s="2"/>
      <c r="U7" s="2"/>
      <c r="V7" s="2"/>
      <c r="W7" s="2"/>
      <c r="X7" s="2"/>
      <c r="Y7" s="2"/>
      <c r="Z7" s="2"/>
      <c r="AA7" s="2"/>
      <c r="AB7" s="2"/>
      <c r="AC7" s="10"/>
      <c r="AD7" s="7" t="s">
        <v>16</v>
      </c>
      <c r="AE7" s="2"/>
      <c r="AF7" s="2"/>
      <c r="AG7" s="2"/>
      <c r="AH7" s="138" t="s">
        <v>16</v>
      </c>
      <c r="AI7" s="11"/>
      <c r="AJ7" s="11"/>
      <c r="AK7" s="11" t="s">
        <v>17</v>
      </c>
      <c r="AM7" s="11"/>
      <c r="AN7" s="11" t="s">
        <v>18</v>
      </c>
      <c r="AO7" s="11" t="s">
        <v>87</v>
      </c>
      <c r="AP7" s="2"/>
      <c r="AQ7" s="2" t="s">
        <v>42</v>
      </c>
      <c r="AR7" s="2"/>
      <c r="AS7" s="2"/>
      <c r="AT7" s="2"/>
      <c r="AU7" s="2"/>
      <c r="AV7" s="2"/>
      <c r="AW7" s="10" t="s">
        <v>42</v>
      </c>
      <c r="AX7" s="52"/>
      <c r="AY7" s="2"/>
      <c r="AZ7" s="2"/>
      <c r="BA7" s="2"/>
      <c r="BB7" s="2"/>
      <c r="BC7" s="2"/>
      <c r="BD7" s="2"/>
      <c r="BE7" s="2"/>
      <c r="BF7" s="2"/>
      <c r="BG7" s="2"/>
      <c r="BH7" s="2"/>
      <c r="BI7" s="10"/>
      <c r="BJ7" s="78"/>
      <c r="BK7" s="77"/>
      <c r="BL7" s="77" t="s">
        <v>8</v>
      </c>
      <c r="BM7" s="77" t="s">
        <v>9</v>
      </c>
      <c r="BN7" s="52"/>
      <c r="BO7" s="47" t="s">
        <v>10</v>
      </c>
      <c r="BP7" s="70"/>
      <c r="BQ7" s="47" t="s">
        <v>2</v>
      </c>
      <c r="BR7" s="70"/>
      <c r="BS7" s="45" t="s">
        <v>11</v>
      </c>
      <c r="BT7" s="13"/>
      <c r="BU7" s="2"/>
      <c r="BV7" s="2"/>
    </row>
    <row r="8" spans="1:74" x14ac:dyDescent="0.3">
      <c r="A8" s="14" t="s">
        <v>12</v>
      </c>
      <c r="B8" s="71" t="s">
        <v>13</v>
      </c>
      <c r="C8" s="71" t="s">
        <v>7</v>
      </c>
      <c r="D8" s="71" t="s">
        <v>14</v>
      </c>
      <c r="E8" s="71" t="s">
        <v>15</v>
      </c>
      <c r="F8" s="71" t="s">
        <v>88</v>
      </c>
      <c r="G8" s="71" t="s">
        <v>91</v>
      </c>
      <c r="H8" s="71" t="s">
        <v>89</v>
      </c>
      <c r="I8" s="71" t="s">
        <v>92</v>
      </c>
      <c r="J8" s="20" t="s">
        <v>94</v>
      </c>
      <c r="K8" s="15" t="s">
        <v>17</v>
      </c>
      <c r="L8" s="15" t="s">
        <v>95</v>
      </c>
      <c r="M8" s="20" t="s">
        <v>94</v>
      </c>
      <c r="N8" s="37" t="s">
        <v>18</v>
      </c>
      <c r="O8" s="15" t="s">
        <v>95</v>
      </c>
      <c r="P8" s="20" t="s">
        <v>94</v>
      </c>
      <c r="Q8" s="20" t="s">
        <v>94</v>
      </c>
      <c r="R8" s="16"/>
      <c r="S8" s="14" t="s">
        <v>19</v>
      </c>
      <c r="T8" s="14" t="s">
        <v>20</v>
      </c>
      <c r="U8" s="14" t="s">
        <v>21</v>
      </c>
      <c r="V8" s="14" t="s">
        <v>22</v>
      </c>
      <c r="W8" s="14" t="s">
        <v>23</v>
      </c>
      <c r="X8" s="14" t="s">
        <v>24</v>
      </c>
      <c r="Y8" s="14" t="s">
        <v>25</v>
      </c>
      <c r="Z8" s="14" t="s">
        <v>26</v>
      </c>
      <c r="AA8" s="14" t="s">
        <v>27</v>
      </c>
      <c r="AB8" s="14" t="s">
        <v>28</v>
      </c>
      <c r="AC8" s="16"/>
      <c r="AD8" s="71" t="s">
        <v>88</v>
      </c>
      <c r="AE8" s="71" t="s">
        <v>91</v>
      </c>
      <c r="AF8" s="71" t="s">
        <v>89</v>
      </c>
      <c r="AG8" s="71" t="s">
        <v>92</v>
      </c>
      <c r="AH8" s="20" t="s">
        <v>94</v>
      </c>
      <c r="AI8" s="15" t="s">
        <v>17</v>
      </c>
      <c r="AJ8" s="15" t="s">
        <v>95</v>
      </c>
      <c r="AK8" s="20" t="s">
        <v>94</v>
      </c>
      <c r="AL8" s="37" t="s">
        <v>18</v>
      </c>
      <c r="AM8" s="15" t="s">
        <v>95</v>
      </c>
      <c r="AN8" s="20" t="s">
        <v>94</v>
      </c>
      <c r="AO8" s="20" t="s">
        <v>94</v>
      </c>
      <c r="AP8" s="18"/>
      <c r="AQ8" s="15" t="s">
        <v>32</v>
      </c>
      <c r="AR8" s="15" t="s">
        <v>33</v>
      </c>
      <c r="AS8" s="15" t="s">
        <v>34</v>
      </c>
      <c r="AT8" s="15" t="s">
        <v>35</v>
      </c>
      <c r="AU8" s="15" t="s">
        <v>36</v>
      </c>
      <c r="AV8" s="14" t="s">
        <v>37</v>
      </c>
      <c r="AW8" s="14" t="s">
        <v>31</v>
      </c>
      <c r="AX8" s="54"/>
      <c r="AY8" s="14" t="s">
        <v>19</v>
      </c>
      <c r="AZ8" s="14" t="s">
        <v>20</v>
      </c>
      <c r="BA8" s="14" t="s">
        <v>21</v>
      </c>
      <c r="BB8" s="14" t="s">
        <v>22</v>
      </c>
      <c r="BC8" s="14" t="s">
        <v>23</v>
      </c>
      <c r="BD8" s="14" t="s">
        <v>24</v>
      </c>
      <c r="BE8" s="14" t="s">
        <v>25</v>
      </c>
      <c r="BF8" s="14" t="s">
        <v>26</v>
      </c>
      <c r="BG8" s="14" t="s">
        <v>27</v>
      </c>
      <c r="BH8" s="14" t="s">
        <v>28</v>
      </c>
      <c r="BI8" s="16"/>
      <c r="BJ8" s="79" t="s">
        <v>29</v>
      </c>
      <c r="BK8" s="79" t="s">
        <v>9</v>
      </c>
      <c r="BL8" s="79" t="s">
        <v>30</v>
      </c>
      <c r="BM8" s="79" t="s">
        <v>31</v>
      </c>
      <c r="BN8" s="55"/>
      <c r="BO8" s="75" t="s">
        <v>38</v>
      </c>
      <c r="BP8" s="71"/>
      <c r="BQ8" s="75" t="s">
        <v>38</v>
      </c>
      <c r="BR8" s="90"/>
      <c r="BS8" s="76" t="s">
        <v>38</v>
      </c>
      <c r="BT8" s="20" t="s">
        <v>41</v>
      </c>
      <c r="BU8" s="10"/>
      <c r="BV8" s="10"/>
    </row>
    <row r="9" spans="1:74" x14ac:dyDescent="0.3">
      <c r="A9" s="10"/>
      <c r="B9" s="10"/>
      <c r="C9" s="10"/>
      <c r="D9" s="10"/>
      <c r="E9" s="10"/>
      <c r="F9" s="70"/>
      <c r="G9" s="70"/>
      <c r="H9" s="70"/>
      <c r="I9" s="70"/>
      <c r="J9" s="13"/>
      <c r="K9" s="13"/>
      <c r="L9" s="13"/>
      <c r="M9" s="13"/>
      <c r="N9" s="13"/>
      <c r="O9" s="13"/>
      <c r="P9" s="13"/>
      <c r="Q9" s="13"/>
      <c r="R9" s="16"/>
      <c r="S9" s="10"/>
      <c r="T9" s="10"/>
      <c r="U9" s="10"/>
      <c r="V9" s="10"/>
      <c r="W9" s="10"/>
      <c r="X9" s="10"/>
      <c r="Y9" s="10"/>
      <c r="Z9" s="10"/>
      <c r="AA9" s="10"/>
      <c r="AB9" s="10"/>
      <c r="AC9" s="16"/>
      <c r="AD9" s="70"/>
      <c r="AE9" s="70"/>
      <c r="AF9" s="70"/>
      <c r="AG9" s="70"/>
      <c r="AH9" s="13"/>
      <c r="AI9" s="13"/>
      <c r="AJ9" s="13"/>
      <c r="AK9" s="13"/>
      <c r="AL9" s="13"/>
      <c r="AM9" s="13"/>
      <c r="AN9" s="13"/>
      <c r="AO9" s="13"/>
      <c r="AP9" s="18"/>
      <c r="AQ9" s="13"/>
      <c r="AR9" s="13"/>
      <c r="AS9" s="13"/>
      <c r="AT9" s="13"/>
      <c r="AU9" s="13"/>
      <c r="AV9" s="10"/>
      <c r="AW9" s="10"/>
      <c r="AX9" s="54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6"/>
      <c r="BJ9" s="77"/>
      <c r="BK9" s="77"/>
      <c r="BL9" s="77"/>
      <c r="BM9" s="77"/>
      <c r="BN9" s="55"/>
      <c r="BO9" s="47"/>
      <c r="BP9" s="70"/>
      <c r="BQ9" s="47"/>
      <c r="BR9" s="87"/>
      <c r="BS9" s="45"/>
      <c r="BT9" s="12"/>
      <c r="BU9" s="2"/>
      <c r="BV9" s="2"/>
    </row>
    <row r="10" spans="1:74" x14ac:dyDescent="0.3">
      <c r="A10" s="72"/>
      <c r="F10" s="33"/>
      <c r="G10" s="33"/>
      <c r="H10" s="33"/>
      <c r="I10" s="33"/>
      <c r="J10" s="139">
        <f>(F10+G10+H10+I10)/4</f>
        <v>0</v>
      </c>
      <c r="K10" s="33"/>
      <c r="L10" s="33"/>
      <c r="M10" s="139">
        <f>K10-L10</f>
        <v>0</v>
      </c>
      <c r="N10" s="33"/>
      <c r="O10" s="33"/>
      <c r="P10" s="139">
        <f>N10-O10</f>
        <v>0</v>
      </c>
      <c r="Q10" s="4">
        <f>((J10*0.4)+(M10*0.4)+(P10*0.2))</f>
        <v>0</v>
      </c>
      <c r="R10" s="23"/>
      <c r="S10" s="25"/>
      <c r="T10" s="25"/>
      <c r="U10" s="25"/>
      <c r="V10" s="25"/>
      <c r="W10" s="25"/>
      <c r="X10" s="25"/>
      <c r="Y10" s="25"/>
      <c r="Z10" s="25"/>
      <c r="AA10" s="26">
        <f>SUM(S10:Z10)</f>
        <v>0</v>
      </c>
      <c r="AB10" s="4">
        <f>AA10/8</f>
        <v>0</v>
      </c>
      <c r="AC10" s="23"/>
      <c r="AD10" s="33"/>
      <c r="AE10" s="33"/>
      <c r="AF10" s="33"/>
      <c r="AG10" s="33"/>
      <c r="AH10" s="139">
        <f>(AD10+AE10+AF10+AG10)/4</f>
        <v>0</v>
      </c>
      <c r="AI10" s="33"/>
      <c r="AJ10" s="33"/>
      <c r="AK10" s="139">
        <f>AI10-AJ10</f>
        <v>0</v>
      </c>
      <c r="AL10" s="33"/>
      <c r="AM10" s="33"/>
      <c r="AN10" s="139">
        <f>AL10-AM10</f>
        <v>0</v>
      </c>
      <c r="AO10" s="4">
        <f>((AH10*0.4)+(AK10*0.4)+(AN10*0.2))</f>
        <v>0</v>
      </c>
      <c r="AP10" s="29"/>
      <c r="AQ10" s="25"/>
      <c r="AR10" s="25"/>
      <c r="AS10" s="25"/>
      <c r="AT10" s="25"/>
      <c r="AU10" s="4">
        <f>SUM((AQ10*0.3),(AR10*0.25),(AS10*0.35),(AT10*0.1))</f>
        <v>0</v>
      </c>
      <c r="AV10" s="30"/>
      <c r="AW10" s="4">
        <f>AU10-AV10</f>
        <v>0</v>
      </c>
      <c r="AX10" s="59"/>
      <c r="AY10" s="25"/>
      <c r="AZ10" s="25"/>
      <c r="BA10" s="25"/>
      <c r="BB10" s="25"/>
      <c r="BC10" s="25"/>
      <c r="BD10" s="25"/>
      <c r="BE10" s="25"/>
      <c r="BF10" s="25"/>
      <c r="BG10" s="26">
        <f>SUM(AY10:BF10)</f>
        <v>0</v>
      </c>
      <c r="BH10" s="4">
        <f>BG10/8</f>
        <v>0</v>
      </c>
      <c r="BI10" s="23"/>
      <c r="BJ10" s="80"/>
      <c r="BK10" s="77">
        <f>BJ10</f>
        <v>0</v>
      </c>
      <c r="BL10" s="81"/>
      <c r="BM10" s="77">
        <f>SUM(BK10-BL10)</f>
        <v>0</v>
      </c>
      <c r="BN10" s="59"/>
      <c r="BO10" s="77">
        <f>SUM((Q10*0.25)+(AB10*0.375)+(BH10*0.375))</f>
        <v>0</v>
      </c>
      <c r="BP10" s="70"/>
      <c r="BQ10" s="77">
        <f>SUM((AO10*0.25),(AW10*0.25),(BM10*0.5))</f>
        <v>0</v>
      </c>
      <c r="BR10" s="70"/>
      <c r="BS10" s="78">
        <f>AVERAGE(BO10:BQ10)</f>
        <v>0</v>
      </c>
      <c r="BT10" s="31">
        <v>1</v>
      </c>
      <c r="BU10" s="2"/>
      <c r="BV10" s="2"/>
    </row>
  </sheetData>
  <sortState xmlns:xlrd2="http://schemas.microsoft.com/office/spreadsheetml/2017/richdata2" ref="A10:BV10">
    <sortCondition descending="1" ref="BS10"/>
  </sortState>
  <pageMargins left="0.70866141732283472" right="0.70866141732283472" top="0.74803149606299213" bottom="0.74803149606299213" header="0.31496062992125984" footer="0.31496062992125984"/>
  <pageSetup scale="97" fitToHeight="0" orientation="landscape" r:id="rId1"/>
  <headerFooter>
    <oddFooter>&amp;CPrelim Individual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J11"/>
  <sheetViews>
    <sheetView workbookViewId="0">
      <selection activeCell="AD7" sqref="AD7"/>
    </sheetView>
  </sheetViews>
  <sheetFormatPr defaultRowHeight="14.4" x14ac:dyDescent="0.3"/>
  <cols>
    <col min="1" max="1" width="5.77734375" customWidth="1"/>
    <col min="2" max="2" width="20" customWidth="1"/>
    <col min="3" max="3" width="17.109375" customWidth="1"/>
    <col min="4" max="4" width="20" customWidth="1"/>
    <col min="5" max="5" width="14.21875" customWidth="1"/>
    <col min="6" max="6" width="2.88671875" customWidth="1"/>
    <col min="7" max="7" width="7.5546875" customWidth="1"/>
    <col min="8" max="8" width="10.77734375" customWidth="1"/>
    <col min="9" max="9" width="10.21875" customWidth="1"/>
    <col min="10" max="10" width="9.21875" customWidth="1"/>
    <col min="11" max="11" width="11" customWidth="1"/>
    <col min="12" max="12" width="9" customWidth="1"/>
    <col min="21" max="21" width="2.88671875" customWidth="1"/>
    <col min="29" max="29" width="2.88671875" customWidth="1"/>
    <col min="30" max="33" width="8.88671875" style="73"/>
    <col min="34" max="34" width="2.88671875" customWidth="1"/>
    <col min="35" max="35" width="12.77734375" customWidth="1"/>
    <col min="36" max="36" width="13.77734375" customWidth="1"/>
  </cols>
  <sheetData>
    <row r="1" spans="1:36" ht="15.6" x14ac:dyDescent="0.3">
      <c r="A1" s="1" t="str">
        <f>'Comp Detail'!A1</f>
        <v>Vaulting QLD State Championsip 2024</v>
      </c>
      <c r="B1" s="2"/>
      <c r="C1" s="2"/>
      <c r="D1" s="3" t="s">
        <v>0</v>
      </c>
      <c r="G1" s="35"/>
      <c r="H1" s="35"/>
      <c r="I1" s="35"/>
      <c r="J1" s="35"/>
      <c r="K1" s="35"/>
      <c r="L1" s="35"/>
      <c r="M1" s="2"/>
      <c r="N1" s="2"/>
      <c r="O1" s="2"/>
      <c r="P1" s="2"/>
      <c r="Q1" s="2"/>
      <c r="R1" s="2"/>
      <c r="S1" s="2"/>
      <c r="T1" s="2"/>
      <c r="AD1"/>
      <c r="AE1"/>
      <c r="AF1"/>
      <c r="AG1"/>
      <c r="AI1" s="5">
        <f ca="1">NOW()</f>
        <v>45603.465818518518</v>
      </c>
    </row>
    <row r="2" spans="1:36" ht="15.6" x14ac:dyDescent="0.3">
      <c r="A2" s="1"/>
      <c r="B2" s="2"/>
      <c r="C2" s="2"/>
      <c r="D2" s="3" t="s">
        <v>1</v>
      </c>
      <c r="G2" s="35"/>
      <c r="H2" s="35"/>
      <c r="I2" s="35"/>
      <c r="J2" s="35"/>
      <c r="K2" s="35"/>
      <c r="L2" s="35"/>
      <c r="M2" s="2"/>
      <c r="N2" s="2"/>
      <c r="O2" s="2"/>
      <c r="P2" s="2"/>
      <c r="Q2" s="2"/>
      <c r="R2" s="2"/>
      <c r="S2" s="2"/>
      <c r="T2" s="2"/>
      <c r="AD2"/>
      <c r="AE2"/>
      <c r="AF2"/>
      <c r="AG2"/>
      <c r="AI2" s="6">
        <f ca="1">NOW()</f>
        <v>45603.465818518518</v>
      </c>
    </row>
    <row r="3" spans="1:36" ht="15.6" x14ac:dyDescent="0.3">
      <c r="A3" s="1" t="str">
        <f>'Comp Detail'!A3</f>
        <v>6-7 July 2024</v>
      </c>
      <c r="B3" s="2"/>
      <c r="C3" s="2"/>
      <c r="D3" s="3"/>
      <c r="AD3"/>
      <c r="AE3"/>
      <c r="AF3"/>
      <c r="AG3"/>
    </row>
    <row r="4" spans="1:36" ht="15.6" x14ac:dyDescent="0.3">
      <c r="A4" s="1"/>
      <c r="B4" s="2"/>
      <c r="C4" s="3"/>
      <c r="D4" s="2"/>
      <c r="G4" s="2"/>
      <c r="H4" s="2"/>
      <c r="I4" s="2"/>
      <c r="J4" s="2"/>
      <c r="K4" s="2"/>
      <c r="L4" s="2"/>
      <c r="N4" s="2"/>
      <c r="O4" s="2"/>
      <c r="P4" s="2"/>
      <c r="Q4" s="2"/>
      <c r="R4" s="2"/>
      <c r="S4" s="2"/>
      <c r="T4" s="2"/>
    </row>
    <row r="5" spans="1:36" ht="15.6" x14ac:dyDescent="0.3">
      <c r="A5" s="1" t="s">
        <v>79</v>
      </c>
      <c r="B5" s="7"/>
      <c r="C5" s="2"/>
      <c r="D5" s="2"/>
      <c r="U5" s="52"/>
      <c r="AC5" s="52"/>
      <c r="AH5" s="52"/>
    </row>
    <row r="6" spans="1:36" ht="15.6" x14ac:dyDescent="0.3">
      <c r="A6" s="1" t="s">
        <v>43</v>
      </c>
      <c r="B6" s="7">
        <v>15</v>
      </c>
      <c r="C6" s="2"/>
      <c r="D6" s="2"/>
      <c r="G6" s="7" t="s">
        <v>3</v>
      </c>
      <c r="H6" s="2">
        <f>E1</f>
        <v>0</v>
      </c>
      <c r="I6" s="2"/>
      <c r="J6" s="2"/>
      <c r="K6" s="2"/>
      <c r="L6" s="2"/>
      <c r="N6" s="7"/>
      <c r="O6" s="7"/>
      <c r="P6" s="7"/>
      <c r="Q6" s="2"/>
      <c r="R6" s="2"/>
      <c r="S6" s="2"/>
      <c r="T6" s="2"/>
      <c r="U6" s="52"/>
      <c r="V6" s="176" t="s">
        <v>3</v>
      </c>
      <c r="W6">
        <f>E1</f>
        <v>0</v>
      </c>
      <c r="AC6" s="52"/>
      <c r="AD6" s="47" t="s">
        <v>5</v>
      </c>
      <c r="AE6" s="73">
        <f>E2</f>
        <v>0</v>
      </c>
      <c r="AH6" s="52"/>
    </row>
    <row r="7" spans="1:36" x14ac:dyDescent="0.3">
      <c r="G7" s="7" t="s">
        <v>7</v>
      </c>
      <c r="H7" s="2"/>
      <c r="I7" s="2"/>
      <c r="J7" s="2"/>
      <c r="K7" s="2"/>
      <c r="L7" s="2"/>
      <c r="N7" s="2"/>
      <c r="O7" s="2"/>
      <c r="P7" s="2"/>
      <c r="Q7" s="2"/>
      <c r="R7" s="2"/>
      <c r="S7" s="2"/>
      <c r="T7" s="2"/>
      <c r="U7" s="52"/>
      <c r="AC7" s="52"/>
      <c r="AH7" s="52"/>
    </row>
    <row r="8" spans="1:36" x14ac:dyDescent="0.3">
      <c r="A8" s="2"/>
      <c r="B8" s="2"/>
      <c r="C8" s="2"/>
      <c r="D8" s="2"/>
      <c r="E8" s="2"/>
      <c r="F8" s="2"/>
      <c r="G8" s="7" t="s">
        <v>16</v>
      </c>
      <c r="H8" s="2"/>
      <c r="I8" s="2"/>
      <c r="J8" s="2"/>
      <c r="K8" s="2"/>
      <c r="L8" s="2"/>
      <c r="M8" s="138" t="s">
        <v>16</v>
      </c>
      <c r="N8" s="11"/>
      <c r="O8" s="11"/>
      <c r="P8" s="11" t="s">
        <v>17</v>
      </c>
      <c r="R8" s="11"/>
      <c r="S8" s="11" t="s">
        <v>18</v>
      </c>
      <c r="T8" s="11" t="s">
        <v>87</v>
      </c>
      <c r="U8" s="55"/>
      <c r="V8" s="11" t="s">
        <v>42</v>
      </c>
      <c r="W8" s="2"/>
      <c r="X8" s="2"/>
      <c r="Y8" s="2"/>
      <c r="Z8" s="2"/>
      <c r="AA8" s="2"/>
      <c r="AB8" s="2" t="s">
        <v>60</v>
      </c>
      <c r="AC8" s="55"/>
      <c r="AD8" s="45" t="s">
        <v>9</v>
      </c>
      <c r="AE8" s="70"/>
      <c r="AF8" s="87" t="s">
        <v>8</v>
      </c>
      <c r="AG8" s="87" t="s">
        <v>9</v>
      </c>
      <c r="AH8" s="52"/>
      <c r="AI8" s="11" t="s">
        <v>31</v>
      </c>
      <c r="AJ8" s="2"/>
    </row>
    <row r="9" spans="1:36" x14ac:dyDescent="0.3">
      <c r="A9" s="71" t="s">
        <v>12</v>
      </c>
      <c r="B9" s="71" t="s">
        <v>13</v>
      </c>
      <c r="C9" s="71" t="s">
        <v>7</v>
      </c>
      <c r="D9" s="71" t="s">
        <v>14</v>
      </c>
      <c r="E9" s="71" t="s">
        <v>15</v>
      </c>
      <c r="F9" s="43"/>
      <c r="G9" s="71" t="s">
        <v>88</v>
      </c>
      <c r="H9" s="71" t="s">
        <v>89</v>
      </c>
      <c r="I9" s="71" t="s">
        <v>90</v>
      </c>
      <c r="J9" s="71" t="s">
        <v>91</v>
      </c>
      <c r="K9" s="71" t="s">
        <v>92</v>
      </c>
      <c r="L9" s="71" t="s">
        <v>93</v>
      </c>
      <c r="M9" s="20" t="s">
        <v>94</v>
      </c>
      <c r="N9" s="15" t="s">
        <v>17</v>
      </c>
      <c r="O9" s="15" t="s">
        <v>95</v>
      </c>
      <c r="P9" s="20" t="s">
        <v>94</v>
      </c>
      <c r="Q9" s="37" t="s">
        <v>18</v>
      </c>
      <c r="R9" s="15" t="s">
        <v>95</v>
      </c>
      <c r="S9" s="20" t="s">
        <v>94</v>
      </c>
      <c r="T9" s="20" t="s">
        <v>94</v>
      </c>
      <c r="U9" s="56"/>
      <c r="V9" s="15" t="s">
        <v>32</v>
      </c>
      <c r="W9" s="15" t="s">
        <v>33</v>
      </c>
      <c r="X9" s="15" t="s">
        <v>34</v>
      </c>
      <c r="Y9" s="15" t="s">
        <v>35</v>
      </c>
      <c r="Z9" s="15" t="s">
        <v>36</v>
      </c>
      <c r="AA9" s="14" t="s">
        <v>37</v>
      </c>
      <c r="AB9" s="14" t="s">
        <v>31</v>
      </c>
      <c r="AC9" s="56"/>
      <c r="AD9" s="71" t="s">
        <v>29</v>
      </c>
      <c r="AE9" s="71" t="s">
        <v>9</v>
      </c>
      <c r="AF9" s="90" t="s">
        <v>30</v>
      </c>
      <c r="AG9" s="90" t="s">
        <v>31</v>
      </c>
      <c r="AH9" s="54"/>
      <c r="AI9" s="19" t="s">
        <v>38</v>
      </c>
      <c r="AJ9" s="14" t="s">
        <v>41</v>
      </c>
    </row>
    <row r="10" spans="1:36" ht="15.6" x14ac:dyDescent="0.3">
      <c r="A10" s="113"/>
      <c r="C10" s="114"/>
      <c r="D10" s="114"/>
      <c r="E10" s="114"/>
      <c r="F10" s="29"/>
      <c r="G10" s="114"/>
      <c r="H10" s="114"/>
      <c r="I10" s="114"/>
      <c r="J10" s="114"/>
      <c r="K10" s="114"/>
      <c r="L10" s="114"/>
      <c r="M10" s="114"/>
      <c r="N10" s="114"/>
      <c r="O10" s="114"/>
      <c r="P10" s="114"/>
      <c r="Q10" s="114"/>
      <c r="R10" s="114"/>
      <c r="S10" s="114"/>
      <c r="T10" s="114"/>
      <c r="U10" s="57"/>
      <c r="V10" s="29"/>
      <c r="W10" s="29"/>
      <c r="X10" s="29"/>
      <c r="Y10" s="29"/>
      <c r="Z10" s="29"/>
      <c r="AA10" s="29"/>
      <c r="AB10" s="29"/>
      <c r="AC10" s="57"/>
      <c r="AD10" s="93"/>
      <c r="AE10" s="93"/>
      <c r="AF10" s="93"/>
      <c r="AG10" s="93"/>
      <c r="AH10" s="52"/>
      <c r="AI10" s="44"/>
      <c r="AJ10" s="23"/>
    </row>
    <row r="11" spans="1:36" ht="15.6" x14ac:dyDescent="0.3">
      <c r="A11" s="101"/>
      <c r="B11" s="92"/>
      <c r="C11" s="92"/>
      <c r="D11" s="92"/>
      <c r="E11" s="92"/>
      <c r="F11" s="60"/>
      <c r="G11" s="33"/>
      <c r="H11" s="33"/>
      <c r="I11" s="33"/>
      <c r="J11" s="33"/>
      <c r="K11" s="33"/>
      <c r="L11" s="33"/>
      <c r="M11" s="139">
        <f>SUM(G11:L11)/6</f>
        <v>0</v>
      </c>
      <c r="N11" s="33"/>
      <c r="O11" s="33"/>
      <c r="P11" s="139">
        <f>N11-O11</f>
        <v>0</v>
      </c>
      <c r="Q11" s="33"/>
      <c r="R11" s="33"/>
      <c r="S11" s="139">
        <f>Q11-R11</f>
        <v>0</v>
      </c>
      <c r="T11" s="4">
        <f>SUM((M11*0.6),(P11*0.25),(S11*0.15))</f>
        <v>0</v>
      </c>
      <c r="U11" s="66"/>
      <c r="V11" s="63"/>
      <c r="W11" s="63"/>
      <c r="X11" s="63"/>
      <c r="Y11" s="63"/>
      <c r="Z11" s="137">
        <f>SUM((V11*0.25),(W11*0.25),(X11*0.3),(Y11*0.2))</f>
        <v>0</v>
      </c>
      <c r="AA11" s="65"/>
      <c r="AB11" s="64">
        <f>Z11-AA11</f>
        <v>0</v>
      </c>
      <c r="AC11" s="66"/>
      <c r="AD11" s="94"/>
      <c r="AE11" s="95">
        <f>AD11</f>
        <v>0</v>
      </c>
      <c r="AF11" s="96"/>
      <c r="AG11" s="79">
        <f>AE11-AF11</f>
        <v>0</v>
      </c>
      <c r="AH11" s="67"/>
      <c r="AI11" s="68">
        <f>SUM((T11*0.25)+(AB11*0.25)+(AG11*0.5))</f>
        <v>0</v>
      </c>
      <c r="AJ11" s="69">
        <v>1</v>
      </c>
    </row>
  </sheetData>
  <pageMargins left="0.70866141732283472" right="0.70866141732283472" top="0.74803149606299213" bottom="0.74803149606299213" header="0.31496062992125984" footer="0.31496062992125984"/>
  <pageSetup orientation="landscape" r:id="rId1"/>
  <headerFooter>
    <oddFooter>&amp;CIntermediate PDD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E9CBB2-B65E-43C8-90E8-35D0FBA204EC}">
  <dimension ref="A1:AI11"/>
  <sheetViews>
    <sheetView workbookViewId="0">
      <selection activeCell="AD7" sqref="AD7"/>
    </sheetView>
  </sheetViews>
  <sheetFormatPr defaultColWidth="8.88671875" defaultRowHeight="14.4" x14ac:dyDescent="0.3"/>
  <cols>
    <col min="1" max="1" width="5.77734375" customWidth="1"/>
    <col min="2" max="2" width="20" customWidth="1"/>
    <col min="3" max="3" width="17.109375" customWidth="1"/>
    <col min="4" max="4" width="20" customWidth="1"/>
    <col min="5" max="5" width="14.21875" customWidth="1"/>
    <col min="6" max="6" width="2.88671875" customWidth="1"/>
    <col min="7" max="7" width="7.5546875" customWidth="1"/>
    <col min="8" max="8" width="10.77734375" customWidth="1"/>
    <col min="9" max="9" width="10.21875" customWidth="1"/>
    <col min="10" max="10" width="9.21875" customWidth="1"/>
    <col min="11" max="11" width="11" customWidth="1"/>
    <col min="12" max="12" width="9" customWidth="1"/>
    <col min="21" max="21" width="2.88671875" customWidth="1"/>
    <col min="29" max="29" width="2.88671875" customWidth="1"/>
    <col min="30" max="32" width="8.88671875" style="73"/>
    <col min="33" max="33" width="2.88671875" customWidth="1"/>
    <col min="34" max="34" width="12.77734375" customWidth="1"/>
    <col min="35" max="35" width="13.77734375" customWidth="1"/>
  </cols>
  <sheetData>
    <row r="1" spans="1:35" ht="15.6" x14ac:dyDescent="0.3">
      <c r="A1" s="1" t="str">
        <f>'Comp Detail'!A1</f>
        <v>Vaulting QLD State Championsip 2024</v>
      </c>
      <c r="B1" s="2"/>
      <c r="C1" s="2"/>
      <c r="D1" s="3" t="s">
        <v>0</v>
      </c>
      <c r="G1" s="35"/>
      <c r="H1" s="35"/>
      <c r="I1" s="35"/>
      <c r="J1" s="35"/>
      <c r="K1" s="35"/>
      <c r="L1" s="35"/>
      <c r="M1" s="2"/>
      <c r="N1" s="2"/>
      <c r="O1" s="2"/>
      <c r="P1" s="2"/>
      <c r="Q1" s="2"/>
      <c r="R1" s="2"/>
      <c r="S1" s="2"/>
      <c r="T1" s="2"/>
      <c r="AD1" s="70"/>
      <c r="AE1" s="70"/>
      <c r="AF1" s="70"/>
      <c r="AH1" s="5">
        <f ca="1">NOW()</f>
        <v>45603.465818518518</v>
      </c>
    </row>
    <row r="2" spans="1:35" ht="15.6" x14ac:dyDescent="0.3">
      <c r="A2" s="1"/>
      <c r="B2" s="2"/>
      <c r="C2" s="2"/>
      <c r="D2" s="3" t="s">
        <v>1</v>
      </c>
      <c r="G2" s="35"/>
      <c r="H2" s="35"/>
      <c r="I2" s="35"/>
      <c r="J2" s="35"/>
      <c r="K2" s="35"/>
      <c r="L2" s="35"/>
      <c r="M2" s="2"/>
      <c r="N2" s="2"/>
      <c r="O2" s="2"/>
      <c r="P2" s="2"/>
      <c r="Q2" s="2"/>
      <c r="R2" s="2"/>
      <c r="S2" s="2"/>
      <c r="T2" s="2"/>
      <c r="AD2" s="70"/>
      <c r="AE2" s="70"/>
      <c r="AF2" s="70"/>
      <c r="AH2" s="6">
        <f ca="1">NOW()</f>
        <v>45603.465818518518</v>
      </c>
    </row>
    <row r="3" spans="1:35" ht="15.6" x14ac:dyDescent="0.3">
      <c r="A3" s="1" t="str">
        <f>'Comp Detail'!A3</f>
        <v>6-7 July 2024</v>
      </c>
      <c r="B3" s="2"/>
      <c r="C3" s="2"/>
      <c r="D3" s="3"/>
      <c r="AD3" s="47"/>
      <c r="AE3" s="70"/>
      <c r="AF3" s="70"/>
    </row>
    <row r="4" spans="1:35" ht="15.6" x14ac:dyDescent="0.3">
      <c r="A4" s="1"/>
      <c r="B4" s="2"/>
      <c r="C4" s="3"/>
      <c r="D4" s="2"/>
      <c r="G4" s="2"/>
      <c r="H4" s="2"/>
      <c r="I4" s="2"/>
      <c r="J4" s="2"/>
      <c r="K4" s="2"/>
      <c r="L4" s="2"/>
      <c r="N4" s="2"/>
      <c r="O4" s="2"/>
      <c r="P4" s="2"/>
      <c r="Q4" s="2"/>
      <c r="R4" s="2"/>
      <c r="S4" s="2"/>
      <c r="T4" s="2"/>
      <c r="AD4" s="47"/>
      <c r="AE4" s="70"/>
      <c r="AF4" s="70"/>
    </row>
    <row r="5" spans="1:35" ht="15.6" x14ac:dyDescent="0.3">
      <c r="A5" s="1" t="s">
        <v>112</v>
      </c>
      <c r="B5" s="7"/>
      <c r="C5" s="2"/>
      <c r="D5" s="2"/>
      <c r="U5" s="52"/>
      <c r="AC5" s="52"/>
      <c r="AD5" s="70"/>
      <c r="AE5" s="70"/>
      <c r="AF5" s="70"/>
      <c r="AG5" s="52"/>
    </row>
    <row r="6" spans="1:35" ht="15.6" x14ac:dyDescent="0.3">
      <c r="A6" s="1" t="s">
        <v>43</v>
      </c>
      <c r="B6" s="7">
        <v>14</v>
      </c>
      <c r="C6" s="2"/>
      <c r="D6" s="2"/>
      <c r="G6" s="7" t="s">
        <v>3</v>
      </c>
      <c r="H6" s="2">
        <f>E1</f>
        <v>0</v>
      </c>
      <c r="I6" s="2"/>
      <c r="J6" s="2"/>
      <c r="K6" s="2"/>
      <c r="L6" s="2"/>
      <c r="N6" s="7"/>
      <c r="O6" s="7"/>
      <c r="P6" s="7"/>
      <c r="Q6" s="2"/>
      <c r="R6" s="2"/>
      <c r="S6" s="2"/>
      <c r="T6" s="2"/>
      <c r="U6" s="52"/>
      <c r="V6" s="176" t="s">
        <v>3</v>
      </c>
      <c r="W6">
        <f>E1</f>
        <v>0</v>
      </c>
      <c r="AC6" s="52"/>
      <c r="AD6" s="47" t="s">
        <v>5</v>
      </c>
      <c r="AE6" s="70">
        <f>E2</f>
        <v>0</v>
      </c>
      <c r="AF6" s="70"/>
      <c r="AG6" s="52"/>
    </row>
    <row r="7" spans="1:35" x14ac:dyDescent="0.3">
      <c r="G7" s="7" t="s">
        <v>7</v>
      </c>
      <c r="H7" s="2"/>
      <c r="I7" s="2"/>
      <c r="J7" s="2"/>
      <c r="K7" s="2"/>
      <c r="L7" s="2"/>
      <c r="N7" s="2"/>
      <c r="O7" s="2"/>
      <c r="P7" s="2"/>
      <c r="Q7" s="2"/>
      <c r="R7" s="2"/>
      <c r="S7" s="2"/>
      <c r="T7" s="2"/>
      <c r="U7" s="52"/>
      <c r="AC7" s="52"/>
      <c r="AD7" s="70"/>
      <c r="AE7" s="70"/>
      <c r="AF7" s="70"/>
      <c r="AG7" s="52"/>
    </row>
    <row r="8" spans="1:35" x14ac:dyDescent="0.3">
      <c r="A8" s="2"/>
      <c r="B8" s="2"/>
      <c r="C8" s="2"/>
      <c r="D8" s="2"/>
      <c r="E8" s="2"/>
      <c r="F8" s="2"/>
      <c r="G8" s="7" t="s">
        <v>16</v>
      </c>
      <c r="H8" s="2"/>
      <c r="I8" s="2"/>
      <c r="J8" s="2"/>
      <c r="K8" s="2"/>
      <c r="L8" s="2"/>
      <c r="M8" s="138" t="s">
        <v>16</v>
      </c>
      <c r="N8" s="11"/>
      <c r="O8" s="11"/>
      <c r="P8" s="11" t="s">
        <v>17</v>
      </c>
      <c r="R8" s="11"/>
      <c r="S8" s="11" t="s">
        <v>18</v>
      </c>
      <c r="T8" s="11" t="s">
        <v>87</v>
      </c>
      <c r="U8" s="55"/>
      <c r="V8" s="11" t="s">
        <v>42</v>
      </c>
      <c r="W8" s="2"/>
      <c r="X8" s="2"/>
      <c r="Y8" s="2"/>
      <c r="Z8" s="2"/>
      <c r="AA8" s="2"/>
      <c r="AB8" s="2" t="s">
        <v>60</v>
      </c>
      <c r="AC8" s="55"/>
      <c r="AD8" s="47"/>
      <c r="AE8" s="47"/>
      <c r="AF8" s="70"/>
      <c r="AG8" s="52"/>
      <c r="AH8" s="11" t="s">
        <v>31</v>
      </c>
      <c r="AI8" s="2"/>
    </row>
    <row r="9" spans="1:35" x14ac:dyDescent="0.3">
      <c r="A9" s="71" t="s">
        <v>12</v>
      </c>
      <c r="B9" s="71" t="s">
        <v>13</v>
      </c>
      <c r="C9" s="71" t="s">
        <v>7</v>
      </c>
      <c r="D9" s="71" t="s">
        <v>14</v>
      </c>
      <c r="E9" s="71" t="s">
        <v>15</v>
      </c>
      <c r="F9" s="43"/>
      <c r="G9" s="71" t="s">
        <v>88</v>
      </c>
      <c r="H9" s="71" t="s">
        <v>89</v>
      </c>
      <c r="I9" s="71" t="s">
        <v>90</v>
      </c>
      <c r="J9" s="71" t="s">
        <v>91</v>
      </c>
      <c r="K9" s="71" t="s">
        <v>92</v>
      </c>
      <c r="L9" s="71" t="s">
        <v>93</v>
      </c>
      <c r="M9" s="20" t="s">
        <v>94</v>
      </c>
      <c r="N9" s="15" t="s">
        <v>17</v>
      </c>
      <c r="O9" s="15" t="s">
        <v>95</v>
      </c>
      <c r="P9" s="20" t="s">
        <v>94</v>
      </c>
      <c r="Q9" s="37" t="s">
        <v>18</v>
      </c>
      <c r="R9" s="15" t="s">
        <v>95</v>
      </c>
      <c r="S9" s="20" t="s">
        <v>94</v>
      </c>
      <c r="T9" s="20" t="s">
        <v>94</v>
      </c>
      <c r="U9" s="56"/>
      <c r="V9" s="15" t="s">
        <v>32</v>
      </c>
      <c r="W9" s="15" t="s">
        <v>33</v>
      </c>
      <c r="X9" s="15" t="s">
        <v>34</v>
      </c>
      <c r="Y9" s="15" t="s">
        <v>35</v>
      </c>
      <c r="Z9" s="15" t="s">
        <v>36</v>
      </c>
      <c r="AA9" s="14" t="s">
        <v>37</v>
      </c>
      <c r="AB9" s="14" t="s">
        <v>31</v>
      </c>
      <c r="AC9" s="56"/>
      <c r="AD9" s="88" t="s">
        <v>29</v>
      </c>
      <c r="AE9" s="88" t="s">
        <v>64</v>
      </c>
      <c r="AF9" s="117" t="s">
        <v>9</v>
      </c>
      <c r="AG9" s="54"/>
      <c r="AH9" s="19" t="s">
        <v>38</v>
      </c>
      <c r="AI9" s="14" t="s">
        <v>41</v>
      </c>
    </row>
    <row r="10" spans="1:35" ht="15.6" x14ac:dyDescent="0.3">
      <c r="A10" s="113"/>
      <c r="C10" s="114"/>
      <c r="D10" s="114"/>
      <c r="E10" s="114"/>
      <c r="F10" s="29"/>
      <c r="G10" s="114"/>
      <c r="H10" s="114"/>
      <c r="I10" s="114"/>
      <c r="J10" s="114"/>
      <c r="K10" s="114"/>
      <c r="L10" s="114"/>
      <c r="M10" s="114"/>
      <c r="N10" s="114"/>
      <c r="O10" s="114"/>
      <c r="P10" s="114"/>
      <c r="Q10" s="114"/>
      <c r="R10" s="114"/>
      <c r="S10" s="114"/>
      <c r="T10" s="114"/>
      <c r="U10" s="57"/>
      <c r="V10" s="29"/>
      <c r="W10" s="29"/>
      <c r="X10" s="29"/>
      <c r="Y10" s="29"/>
      <c r="Z10" s="29"/>
      <c r="AA10" s="29"/>
      <c r="AB10" s="29"/>
      <c r="AC10" s="57"/>
      <c r="AD10" s="91"/>
      <c r="AE10" s="91"/>
      <c r="AF10" s="91"/>
      <c r="AG10" s="52"/>
      <c r="AH10" s="44"/>
      <c r="AI10" s="23"/>
    </row>
    <row r="11" spans="1:35" ht="15.6" x14ac:dyDescent="0.3">
      <c r="A11" s="101"/>
      <c r="B11" s="92"/>
      <c r="C11" s="92"/>
      <c r="D11" s="92"/>
      <c r="E11" s="92"/>
      <c r="F11" s="60"/>
      <c r="G11" s="33"/>
      <c r="H11" s="33"/>
      <c r="I11" s="33"/>
      <c r="J11" s="33"/>
      <c r="K11" s="33"/>
      <c r="L11" s="33"/>
      <c r="M11" s="139">
        <f>SUM(G11:L11)/6</f>
        <v>0</v>
      </c>
      <c r="N11" s="33"/>
      <c r="O11" s="33"/>
      <c r="P11" s="139">
        <f>N11-O11</f>
        <v>0</v>
      </c>
      <c r="Q11" s="33"/>
      <c r="R11" s="33"/>
      <c r="S11" s="139">
        <f>Q11-R11</f>
        <v>0</v>
      </c>
      <c r="T11" s="4">
        <f>SUM((M11*0.6),(P11*0.25),(S11*0.15))</f>
        <v>0</v>
      </c>
      <c r="U11" s="66"/>
      <c r="V11" s="63"/>
      <c r="W11" s="63"/>
      <c r="X11" s="63"/>
      <c r="Y11" s="63"/>
      <c r="Z11" s="137">
        <f>SUM((V11*0.25),(W11*0.25),(X11*0.3),(Y11*0.2))</f>
        <v>0</v>
      </c>
      <c r="AA11" s="65"/>
      <c r="AB11" s="64">
        <f>Z11-AA11</f>
        <v>0</v>
      </c>
      <c r="AC11" s="66"/>
      <c r="AD11" s="195"/>
      <c r="AE11" s="196"/>
      <c r="AF11" s="197">
        <f>SUM((AD11*0.7)+(AE11*0.3))</f>
        <v>0</v>
      </c>
      <c r="AG11" s="67"/>
      <c r="AH11" s="68">
        <f>SUM((T11*0.25)+(AB11*0.25)+(AF11*0.5))</f>
        <v>0</v>
      </c>
      <c r="AI11" s="69">
        <v>1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S16"/>
  <sheetViews>
    <sheetView workbookViewId="0">
      <selection activeCell="D30" sqref="D30"/>
    </sheetView>
  </sheetViews>
  <sheetFormatPr defaultRowHeight="14.4" x14ac:dyDescent="0.3"/>
  <cols>
    <col min="1" max="1" width="5.77734375" customWidth="1"/>
    <col min="2" max="4" width="22.88671875" customWidth="1"/>
    <col min="5" max="5" width="14.21875" customWidth="1"/>
    <col min="6" max="6" width="2.88671875" customWidth="1"/>
    <col min="7" max="7" width="7.5546875" customWidth="1"/>
    <col min="8" max="8" width="10.77734375" customWidth="1"/>
    <col min="9" max="9" width="10.21875" customWidth="1"/>
    <col min="10" max="10" width="9.21875" customWidth="1"/>
    <col min="11" max="11" width="11" customWidth="1"/>
    <col min="12" max="12" width="9" customWidth="1"/>
    <col min="21" max="21" width="2.88671875" customWidth="1"/>
    <col min="32" max="32" width="2.88671875" customWidth="1"/>
    <col min="43" max="43" width="2.88671875" customWidth="1"/>
    <col min="45" max="45" width="11.21875" customWidth="1"/>
  </cols>
  <sheetData>
    <row r="1" spans="1:45" ht="15.6" x14ac:dyDescent="0.3">
      <c r="A1" s="1" t="str">
        <f>'Comp Detail'!A1</f>
        <v>Vaulting QLD State Championsip 2024</v>
      </c>
      <c r="B1" s="2"/>
      <c r="C1" s="2"/>
      <c r="D1" s="3" t="s">
        <v>0</v>
      </c>
      <c r="G1" s="35"/>
      <c r="H1" s="35"/>
      <c r="I1" s="35"/>
      <c r="J1" s="35"/>
      <c r="K1" s="35"/>
      <c r="L1" s="35"/>
      <c r="M1" s="2"/>
      <c r="N1" s="2"/>
      <c r="O1" s="2"/>
      <c r="P1" s="2"/>
      <c r="Q1" s="2"/>
      <c r="R1" s="2"/>
      <c r="S1" s="2"/>
      <c r="T1" s="2"/>
      <c r="AS1" s="5">
        <f ca="1">NOW()</f>
        <v>45603.465818518518</v>
      </c>
    </row>
    <row r="2" spans="1:45" ht="15.6" x14ac:dyDescent="0.3">
      <c r="A2" s="1"/>
      <c r="B2" s="2"/>
      <c r="C2" s="2"/>
      <c r="D2" s="3" t="s">
        <v>1</v>
      </c>
      <c r="G2" s="35"/>
      <c r="H2" s="35"/>
      <c r="I2" s="35"/>
      <c r="J2" s="35"/>
      <c r="K2" s="35"/>
      <c r="L2" s="35"/>
      <c r="M2" s="2"/>
      <c r="N2" s="2"/>
      <c r="O2" s="2"/>
      <c r="P2" s="2"/>
      <c r="Q2" s="2"/>
      <c r="R2" s="2"/>
      <c r="S2" s="2"/>
      <c r="T2" s="2"/>
      <c r="AS2" s="6">
        <f ca="1">NOW()</f>
        <v>45603.465818518518</v>
      </c>
    </row>
    <row r="3" spans="1:45" ht="15.6" x14ac:dyDescent="0.3">
      <c r="A3" s="1" t="str">
        <f>'Comp Detail'!A3</f>
        <v>6-7 July 2024</v>
      </c>
      <c r="B3" s="2"/>
      <c r="C3" s="2"/>
      <c r="D3" s="3"/>
      <c r="G3" s="7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spans="1:45" ht="15.6" x14ac:dyDescent="0.3">
      <c r="A4" s="1"/>
      <c r="B4" s="2"/>
      <c r="C4" s="3"/>
      <c r="D4" s="2"/>
      <c r="G4" s="2"/>
      <c r="H4" s="2"/>
      <c r="I4" s="2"/>
      <c r="J4" s="2"/>
      <c r="K4" s="2"/>
      <c r="L4" s="2"/>
      <c r="N4" s="2"/>
      <c r="O4" s="2"/>
      <c r="P4" s="2"/>
      <c r="Q4" s="2"/>
      <c r="R4" s="2"/>
      <c r="S4" s="2"/>
      <c r="T4" s="2"/>
    </row>
    <row r="5" spans="1:45" ht="15.6" x14ac:dyDescent="0.3">
      <c r="A5" s="1" t="s">
        <v>84</v>
      </c>
      <c r="B5" s="7"/>
      <c r="C5" s="2"/>
      <c r="D5" s="2"/>
      <c r="E5" s="2"/>
      <c r="F5" s="29"/>
      <c r="U5" s="52"/>
    </row>
    <row r="6" spans="1:45" ht="15.6" x14ac:dyDescent="0.3">
      <c r="A6" s="1" t="s">
        <v>59</v>
      </c>
      <c r="B6" s="7">
        <v>10</v>
      </c>
      <c r="C6" s="2"/>
      <c r="D6" s="2"/>
      <c r="E6" s="2"/>
      <c r="F6" s="29"/>
      <c r="G6" s="7" t="s">
        <v>3</v>
      </c>
      <c r="H6" s="2">
        <f>F1</f>
        <v>0</v>
      </c>
      <c r="I6" s="2"/>
      <c r="J6" s="2"/>
      <c r="K6" s="2"/>
      <c r="L6" s="2"/>
      <c r="N6" s="7"/>
      <c r="O6" s="7"/>
      <c r="P6" s="7"/>
      <c r="Q6" s="2"/>
      <c r="R6" s="2"/>
      <c r="S6" s="2"/>
      <c r="T6" s="2"/>
      <c r="U6" s="52"/>
      <c r="V6" s="7" t="s">
        <v>3</v>
      </c>
      <c r="W6" s="2"/>
      <c r="X6" s="2"/>
      <c r="Y6" s="2"/>
      <c r="Z6" s="7"/>
      <c r="AA6" s="2"/>
      <c r="AB6" s="2"/>
      <c r="AC6" s="7"/>
      <c r="AD6" s="2"/>
      <c r="AE6" s="2"/>
      <c r="AF6" s="52"/>
      <c r="AG6" s="7" t="s">
        <v>5</v>
      </c>
      <c r="AH6" s="2"/>
      <c r="AI6" s="2"/>
      <c r="AJ6" s="2"/>
      <c r="AK6" s="7"/>
      <c r="AL6" s="2"/>
      <c r="AM6" s="2"/>
      <c r="AN6" s="7"/>
      <c r="AO6" s="2"/>
      <c r="AP6" s="2"/>
      <c r="AQ6" s="52"/>
      <c r="AR6" s="2"/>
      <c r="AS6" s="2"/>
    </row>
    <row r="7" spans="1:45" x14ac:dyDescent="0.3">
      <c r="A7" s="2"/>
      <c r="B7" s="2"/>
      <c r="C7" s="2"/>
      <c r="D7" s="2"/>
      <c r="E7" s="2"/>
      <c r="F7" s="18"/>
      <c r="G7" s="7" t="s">
        <v>7</v>
      </c>
      <c r="H7" s="2"/>
      <c r="I7" s="2"/>
      <c r="J7" s="2"/>
      <c r="K7" s="2"/>
      <c r="L7" s="2"/>
      <c r="N7" s="2"/>
      <c r="O7" s="2"/>
      <c r="P7" s="2"/>
      <c r="Q7" s="2"/>
      <c r="R7" s="2"/>
      <c r="S7" s="2"/>
      <c r="T7" s="2"/>
      <c r="U7" s="55"/>
      <c r="V7" s="2">
        <f>E2</f>
        <v>0</v>
      </c>
      <c r="W7" s="2"/>
      <c r="X7" s="2"/>
      <c r="Y7" s="2"/>
      <c r="Z7" s="2"/>
      <c r="AA7" s="2"/>
      <c r="AB7" s="2"/>
      <c r="AC7" s="2"/>
      <c r="AD7" s="2"/>
      <c r="AE7" s="2"/>
      <c r="AF7" s="52"/>
      <c r="AG7" s="2">
        <f>E3</f>
        <v>0</v>
      </c>
      <c r="AH7" s="2"/>
      <c r="AI7" s="2"/>
      <c r="AJ7" s="2"/>
      <c r="AK7" s="2"/>
      <c r="AL7" s="2"/>
      <c r="AM7" s="2"/>
      <c r="AN7" s="2"/>
      <c r="AO7" s="2"/>
      <c r="AP7" s="2"/>
      <c r="AQ7" s="52"/>
      <c r="AR7" s="2"/>
      <c r="AS7" s="2"/>
    </row>
    <row r="8" spans="1:45" x14ac:dyDescent="0.3">
      <c r="A8" s="71" t="s">
        <v>12</v>
      </c>
      <c r="B8" s="71" t="s">
        <v>13</v>
      </c>
      <c r="C8" s="71" t="s">
        <v>7</v>
      </c>
      <c r="D8" s="71" t="s">
        <v>14</v>
      </c>
      <c r="E8" s="71" t="s">
        <v>15</v>
      </c>
      <c r="F8" s="29"/>
      <c r="G8" s="7" t="s">
        <v>16</v>
      </c>
      <c r="H8" s="2"/>
      <c r="I8" s="2"/>
      <c r="J8" s="2"/>
      <c r="K8" s="2"/>
      <c r="L8" s="2"/>
      <c r="M8" s="138" t="s">
        <v>16</v>
      </c>
      <c r="N8" s="11"/>
      <c r="O8" s="11"/>
      <c r="P8" s="11" t="s">
        <v>17</v>
      </c>
      <c r="R8" s="11"/>
      <c r="S8" s="11" t="s">
        <v>18</v>
      </c>
      <c r="T8" s="11" t="s">
        <v>87</v>
      </c>
      <c r="U8" s="52"/>
      <c r="V8" s="2"/>
      <c r="W8" s="2"/>
      <c r="X8" s="2"/>
      <c r="Y8" s="2"/>
      <c r="Z8" s="2"/>
      <c r="AA8" s="2"/>
      <c r="AB8" s="2"/>
      <c r="AC8" s="2"/>
      <c r="AD8" s="2"/>
      <c r="AE8" s="10" t="s">
        <v>73</v>
      </c>
      <c r="AF8" s="55"/>
      <c r="AG8" s="2"/>
      <c r="AH8" s="2"/>
      <c r="AI8" s="2"/>
      <c r="AJ8" s="2"/>
      <c r="AK8" s="2"/>
      <c r="AL8" s="2"/>
      <c r="AM8" s="2"/>
      <c r="AN8" s="2"/>
      <c r="AO8" s="2"/>
      <c r="AP8" s="10" t="s">
        <v>73</v>
      </c>
      <c r="AQ8" s="55"/>
      <c r="AR8" s="11" t="s">
        <v>31</v>
      </c>
      <c r="AS8" s="2"/>
    </row>
    <row r="9" spans="1:45" x14ac:dyDescent="0.3">
      <c r="A9" s="70"/>
      <c r="B9" s="70"/>
      <c r="C9" s="70"/>
      <c r="D9" s="70"/>
      <c r="E9" s="70"/>
      <c r="F9" s="29"/>
      <c r="G9" s="71" t="s">
        <v>88</v>
      </c>
      <c r="H9" s="71" t="s">
        <v>89</v>
      </c>
      <c r="I9" s="71" t="s">
        <v>90</v>
      </c>
      <c r="J9" s="71" t="s">
        <v>91</v>
      </c>
      <c r="K9" s="71" t="s">
        <v>92</v>
      </c>
      <c r="L9" s="71" t="s">
        <v>93</v>
      </c>
      <c r="M9" s="20" t="s">
        <v>94</v>
      </c>
      <c r="N9" s="15" t="s">
        <v>17</v>
      </c>
      <c r="O9" s="15" t="s">
        <v>95</v>
      </c>
      <c r="P9" s="20" t="s">
        <v>94</v>
      </c>
      <c r="Q9" s="37" t="s">
        <v>18</v>
      </c>
      <c r="R9" s="15" t="s">
        <v>95</v>
      </c>
      <c r="S9" s="20" t="s">
        <v>94</v>
      </c>
      <c r="T9" s="20" t="s">
        <v>94</v>
      </c>
      <c r="U9" s="52"/>
      <c r="V9" s="14" t="s">
        <v>19</v>
      </c>
      <c r="W9" s="14" t="s">
        <v>20</v>
      </c>
      <c r="X9" s="14" t="s">
        <v>77</v>
      </c>
      <c r="Y9" s="14" t="s">
        <v>52</v>
      </c>
      <c r="Z9" s="14" t="s">
        <v>48</v>
      </c>
      <c r="AA9" s="14" t="s">
        <v>50</v>
      </c>
      <c r="AB9" s="14" t="s">
        <v>47</v>
      </c>
      <c r="AC9" s="14" t="s">
        <v>86</v>
      </c>
      <c r="AD9" s="14" t="s">
        <v>75</v>
      </c>
      <c r="AE9" s="14" t="s">
        <v>76</v>
      </c>
      <c r="AF9" s="52"/>
      <c r="AG9" s="14" t="s">
        <v>19</v>
      </c>
      <c r="AH9" s="14" t="s">
        <v>20</v>
      </c>
      <c r="AI9" s="14" t="s">
        <v>77</v>
      </c>
      <c r="AJ9" s="14" t="s">
        <v>52</v>
      </c>
      <c r="AK9" s="14" t="s">
        <v>48</v>
      </c>
      <c r="AL9" s="14" t="s">
        <v>50</v>
      </c>
      <c r="AM9" s="14" t="s">
        <v>47</v>
      </c>
      <c r="AN9" s="14" t="s">
        <v>86</v>
      </c>
      <c r="AO9" s="14" t="s">
        <v>75</v>
      </c>
      <c r="AP9" s="14" t="s">
        <v>76</v>
      </c>
      <c r="AQ9" s="52"/>
      <c r="AR9" s="19" t="s">
        <v>38</v>
      </c>
      <c r="AS9" s="14" t="s">
        <v>41</v>
      </c>
    </row>
    <row r="10" spans="1:45" ht="15.6" x14ac:dyDescent="0.3">
      <c r="A10" s="113">
        <v>1</v>
      </c>
      <c r="C10" s="74"/>
      <c r="D10" s="74"/>
      <c r="E10" s="74"/>
      <c r="F10" s="29"/>
      <c r="G10" s="114"/>
      <c r="H10" s="114"/>
      <c r="I10" s="114"/>
      <c r="J10" s="114"/>
      <c r="K10" s="114"/>
      <c r="L10" s="114"/>
      <c r="M10" s="114"/>
      <c r="N10" s="114"/>
      <c r="O10" s="114"/>
      <c r="P10" s="114"/>
      <c r="Q10" s="114"/>
      <c r="R10" s="114"/>
      <c r="S10" s="114"/>
      <c r="T10" s="114"/>
      <c r="U10" s="52"/>
      <c r="V10" s="25"/>
      <c r="W10" s="25"/>
      <c r="X10" s="25"/>
      <c r="Y10" s="25"/>
      <c r="Z10" s="25"/>
      <c r="AA10" s="25"/>
      <c r="AB10" s="25"/>
      <c r="AC10" s="25"/>
      <c r="AD10" s="4">
        <f t="shared" ref="AD10:AD15" si="0">SUM(V10:AC10)</f>
        <v>0</v>
      </c>
      <c r="AE10" s="44"/>
      <c r="AF10" s="52"/>
      <c r="AG10" s="25"/>
      <c r="AH10" s="25"/>
      <c r="AI10" s="25"/>
      <c r="AJ10" s="25"/>
      <c r="AK10" s="25"/>
      <c r="AL10" s="25"/>
      <c r="AM10" s="25"/>
      <c r="AN10" s="25"/>
      <c r="AO10" s="4">
        <f t="shared" ref="AO10:AO15" si="1">SUM(AG10:AN10)</f>
        <v>0</v>
      </c>
      <c r="AP10" s="44"/>
      <c r="AQ10" s="52"/>
      <c r="AR10" s="29"/>
      <c r="AS10" s="23"/>
    </row>
    <row r="11" spans="1:45" ht="15.6" x14ac:dyDescent="0.3">
      <c r="A11" s="113">
        <v>2</v>
      </c>
      <c r="C11" s="114"/>
      <c r="D11" s="114"/>
      <c r="E11" s="114"/>
      <c r="F11" s="29"/>
      <c r="G11" s="114"/>
      <c r="H11" s="114"/>
      <c r="I11" s="114"/>
      <c r="J11" s="114"/>
      <c r="K11" s="114"/>
      <c r="L11" s="114"/>
      <c r="M11" s="114"/>
      <c r="N11" s="114"/>
      <c r="O11" s="114"/>
      <c r="P11" s="114"/>
      <c r="Q11" s="114"/>
      <c r="R11" s="114"/>
      <c r="S11" s="114"/>
      <c r="T11" s="114"/>
      <c r="U11" s="52"/>
      <c r="V11" s="25"/>
      <c r="W11" s="25"/>
      <c r="X11" s="25"/>
      <c r="Y11" s="25"/>
      <c r="Z11" s="25"/>
      <c r="AA11" s="25"/>
      <c r="AB11" s="25"/>
      <c r="AC11" s="25"/>
      <c r="AD11" s="4">
        <f t="shared" si="0"/>
        <v>0</v>
      </c>
      <c r="AE11" s="44"/>
      <c r="AF11" s="52"/>
      <c r="AG11" s="25"/>
      <c r="AH11" s="25"/>
      <c r="AI11" s="25"/>
      <c r="AJ11" s="25"/>
      <c r="AK11" s="25"/>
      <c r="AL11" s="25"/>
      <c r="AM11" s="25"/>
      <c r="AN11" s="25"/>
      <c r="AO11" s="4">
        <f t="shared" si="1"/>
        <v>0</v>
      </c>
      <c r="AP11" s="44"/>
      <c r="AQ11" s="52"/>
      <c r="AR11" s="29"/>
      <c r="AS11" s="23"/>
    </row>
    <row r="12" spans="1:45" ht="15.6" x14ac:dyDescent="0.3">
      <c r="A12" s="113">
        <v>3</v>
      </c>
      <c r="C12" s="114"/>
      <c r="D12" s="114"/>
      <c r="E12" s="114"/>
      <c r="F12" s="29"/>
      <c r="G12" s="114"/>
      <c r="H12" s="114"/>
      <c r="I12" s="114"/>
      <c r="J12" s="114"/>
      <c r="K12" s="114"/>
      <c r="L12" s="114"/>
      <c r="M12" s="114"/>
      <c r="N12" s="114"/>
      <c r="O12" s="114"/>
      <c r="P12" s="114"/>
      <c r="Q12" s="114"/>
      <c r="R12" s="114"/>
      <c r="S12" s="114"/>
      <c r="T12" s="114"/>
      <c r="U12" s="52"/>
      <c r="V12" s="25"/>
      <c r="W12" s="25"/>
      <c r="X12" s="25"/>
      <c r="Y12" s="25"/>
      <c r="Z12" s="25"/>
      <c r="AA12" s="25"/>
      <c r="AB12" s="25"/>
      <c r="AC12" s="25"/>
      <c r="AD12" s="4">
        <f t="shared" si="0"/>
        <v>0</v>
      </c>
      <c r="AE12" s="44"/>
      <c r="AF12" s="52"/>
      <c r="AG12" s="25"/>
      <c r="AH12" s="25"/>
      <c r="AI12" s="25"/>
      <c r="AJ12" s="25"/>
      <c r="AK12" s="25"/>
      <c r="AL12" s="25"/>
      <c r="AM12" s="25"/>
      <c r="AN12" s="25"/>
      <c r="AO12" s="4">
        <f t="shared" si="1"/>
        <v>0</v>
      </c>
      <c r="AP12" s="44"/>
      <c r="AQ12" s="52"/>
      <c r="AR12" s="29"/>
      <c r="AS12" s="23"/>
    </row>
    <row r="13" spans="1:45" ht="15.6" x14ac:dyDescent="0.3">
      <c r="A13" s="113">
        <v>4</v>
      </c>
      <c r="C13" s="114"/>
      <c r="D13" s="114"/>
      <c r="E13" s="114"/>
      <c r="F13" s="29"/>
      <c r="G13" s="114"/>
      <c r="H13" s="114"/>
      <c r="I13" s="114"/>
      <c r="J13" s="114"/>
      <c r="K13" s="114"/>
      <c r="L13" s="114"/>
      <c r="M13" s="114"/>
      <c r="N13" s="114"/>
      <c r="O13" s="114"/>
      <c r="P13" s="114"/>
      <c r="Q13" s="114"/>
      <c r="R13" s="114"/>
      <c r="S13" s="114"/>
      <c r="T13" s="114"/>
      <c r="U13" s="52"/>
      <c r="V13" s="25"/>
      <c r="W13" s="25"/>
      <c r="X13" s="25"/>
      <c r="Y13" s="25"/>
      <c r="Z13" s="25"/>
      <c r="AA13" s="25"/>
      <c r="AB13" s="25"/>
      <c r="AC13" s="25"/>
      <c r="AD13" s="4">
        <f t="shared" si="0"/>
        <v>0</v>
      </c>
      <c r="AE13" s="44"/>
      <c r="AF13" s="52"/>
      <c r="AG13" s="25"/>
      <c r="AH13" s="25"/>
      <c r="AI13" s="25"/>
      <c r="AJ13" s="25"/>
      <c r="AK13" s="25"/>
      <c r="AL13" s="25"/>
      <c r="AM13" s="25"/>
      <c r="AN13" s="25"/>
      <c r="AO13" s="4">
        <f t="shared" si="1"/>
        <v>0</v>
      </c>
      <c r="AP13" s="44"/>
      <c r="AQ13" s="52"/>
      <c r="AR13" s="29"/>
      <c r="AS13" s="23"/>
    </row>
    <row r="14" spans="1:45" ht="15.6" x14ac:dyDescent="0.3">
      <c r="A14" s="113">
        <v>5</v>
      </c>
      <c r="C14" s="114"/>
      <c r="D14" s="114"/>
      <c r="E14" s="114"/>
      <c r="F14" s="29"/>
      <c r="G14" s="114"/>
      <c r="H14" s="114"/>
      <c r="I14" s="114"/>
      <c r="J14" s="114"/>
      <c r="K14" s="114"/>
      <c r="L14" s="114"/>
      <c r="M14" s="114"/>
      <c r="N14" s="114"/>
      <c r="O14" s="114"/>
      <c r="P14" s="114"/>
      <c r="Q14" s="114"/>
      <c r="R14" s="114"/>
      <c r="S14" s="114"/>
      <c r="T14" s="114"/>
      <c r="U14" s="52"/>
      <c r="V14" s="25"/>
      <c r="W14" s="25"/>
      <c r="X14" s="25"/>
      <c r="Y14" s="25"/>
      <c r="Z14" s="25"/>
      <c r="AA14" s="25"/>
      <c r="AB14" s="25"/>
      <c r="AC14" s="25"/>
      <c r="AD14" s="4">
        <f t="shared" si="0"/>
        <v>0</v>
      </c>
      <c r="AE14" s="44"/>
      <c r="AF14" s="52"/>
      <c r="AG14" s="25"/>
      <c r="AH14" s="25"/>
      <c r="AI14" s="25"/>
      <c r="AJ14" s="25"/>
      <c r="AK14" s="25"/>
      <c r="AL14" s="25"/>
      <c r="AM14" s="25"/>
      <c r="AN14" s="25"/>
      <c r="AO14" s="4">
        <f t="shared" si="1"/>
        <v>0</v>
      </c>
      <c r="AP14" s="44"/>
      <c r="AQ14" s="52"/>
      <c r="AR14" s="29"/>
      <c r="AS14" s="23"/>
    </row>
    <row r="15" spans="1:45" ht="15.6" x14ac:dyDescent="0.3">
      <c r="A15" s="113">
        <v>6</v>
      </c>
      <c r="C15" s="114"/>
      <c r="D15" s="114"/>
      <c r="E15" s="114"/>
      <c r="F15" s="29"/>
      <c r="G15" s="114"/>
      <c r="H15" s="114"/>
      <c r="I15" s="114"/>
      <c r="J15" s="114"/>
      <c r="K15" s="114"/>
      <c r="L15" s="114"/>
      <c r="M15" s="114"/>
      <c r="N15" s="114"/>
      <c r="O15" s="114"/>
      <c r="P15" s="114"/>
      <c r="Q15" s="114"/>
      <c r="R15" s="114"/>
      <c r="S15" s="114"/>
      <c r="T15" s="114"/>
      <c r="U15" s="52"/>
      <c r="V15" s="25"/>
      <c r="W15" s="25"/>
      <c r="X15" s="25"/>
      <c r="Y15" s="25"/>
      <c r="Z15" s="25"/>
      <c r="AA15" s="25"/>
      <c r="AB15" s="25"/>
      <c r="AC15" s="25"/>
      <c r="AD15" s="4">
        <f t="shared" si="0"/>
        <v>0</v>
      </c>
      <c r="AE15" s="44"/>
      <c r="AF15" s="52"/>
      <c r="AG15" s="25"/>
      <c r="AH15" s="25"/>
      <c r="AI15" s="25"/>
      <c r="AJ15" s="25"/>
      <c r="AK15" s="25"/>
      <c r="AL15" s="25"/>
      <c r="AM15" s="25"/>
      <c r="AN15" s="25"/>
      <c r="AO15" s="4">
        <f t="shared" si="1"/>
        <v>0</v>
      </c>
      <c r="AP15" s="44"/>
      <c r="AQ15" s="52"/>
      <c r="AR15" s="29"/>
      <c r="AS15" s="23"/>
    </row>
    <row r="16" spans="1:45" ht="15.6" x14ac:dyDescent="0.3">
      <c r="A16" s="115"/>
      <c r="B16" s="115"/>
      <c r="C16" s="92"/>
      <c r="D16" s="92"/>
      <c r="E16" s="92"/>
      <c r="F16" s="97"/>
      <c r="G16" s="33"/>
      <c r="H16" s="33"/>
      <c r="I16" s="33"/>
      <c r="J16" s="33"/>
      <c r="K16" s="33"/>
      <c r="L16" s="33"/>
      <c r="M16" s="139">
        <f>SUM(G16:L16)/6</f>
        <v>0</v>
      </c>
      <c r="N16" s="33"/>
      <c r="O16" s="33"/>
      <c r="P16" s="139">
        <f>N16-O16</f>
        <v>0</v>
      </c>
      <c r="Q16" s="33"/>
      <c r="R16" s="33"/>
      <c r="S16" s="139">
        <f>Q16-R16</f>
        <v>0</v>
      </c>
      <c r="T16" s="4">
        <f>SUM((M16*0.6),(P16*0.25),(S16*0.15))</f>
        <v>0</v>
      </c>
      <c r="U16" s="66"/>
      <c r="V16" s="98"/>
      <c r="W16" s="98"/>
      <c r="X16" s="98"/>
      <c r="Y16" s="98"/>
      <c r="Z16" s="98"/>
      <c r="AA16" s="98"/>
      <c r="AB16" s="98"/>
      <c r="AC16" s="98"/>
      <c r="AD16" s="61">
        <f>SUM(AD10:AD15)</f>
        <v>0</v>
      </c>
      <c r="AE16" s="61">
        <f>(AD16/6)/8</f>
        <v>0</v>
      </c>
      <c r="AF16" s="99"/>
      <c r="AG16" s="98"/>
      <c r="AH16" s="98"/>
      <c r="AI16" s="98"/>
      <c r="AJ16" s="98"/>
      <c r="AK16" s="98"/>
      <c r="AL16" s="98"/>
      <c r="AM16" s="98"/>
      <c r="AN16" s="98"/>
      <c r="AO16" s="61">
        <f>SUM(AO10:AO15)</f>
        <v>0</v>
      </c>
      <c r="AP16" s="61">
        <f>(AO16/6)/8</f>
        <v>0</v>
      </c>
      <c r="AQ16" s="99"/>
      <c r="AR16" s="61">
        <f>SUM((T16*0.25)+(AE16*0.375)+(AP16*0.375))</f>
        <v>0</v>
      </c>
      <c r="AS16" s="69">
        <v>1</v>
      </c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&amp;CSquad Comp Advanced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AG16"/>
  <sheetViews>
    <sheetView workbookViewId="0">
      <selection sqref="A1:XFD1048576"/>
    </sheetView>
  </sheetViews>
  <sheetFormatPr defaultRowHeight="14.4" x14ac:dyDescent="0.3"/>
  <cols>
    <col min="1" max="1" width="5.77734375" customWidth="1"/>
    <col min="2" max="4" width="22.88671875" customWidth="1"/>
    <col min="5" max="5" width="14.21875" customWidth="1"/>
    <col min="6" max="6" width="2.88671875" customWidth="1"/>
    <col min="7" max="7" width="7.5546875" customWidth="1"/>
    <col min="8" max="8" width="10.77734375" customWidth="1"/>
    <col min="9" max="9" width="10.21875" customWidth="1"/>
    <col min="10" max="10" width="9.21875" customWidth="1"/>
    <col min="11" max="11" width="11" customWidth="1"/>
    <col min="12" max="12" width="9" customWidth="1"/>
    <col min="21" max="21" width="2.88671875" customWidth="1"/>
    <col min="27" max="27" width="2.88671875" customWidth="1"/>
    <col min="31" max="31" width="2.88671875" customWidth="1"/>
    <col min="33" max="33" width="11.21875" customWidth="1"/>
  </cols>
  <sheetData>
    <row r="1" spans="1:33" ht="15.6" x14ac:dyDescent="0.3">
      <c r="A1" s="1" t="str">
        <f>'Comp Detail'!A1</f>
        <v>Vaulting QLD State Championsip 2024</v>
      </c>
      <c r="B1" s="2"/>
      <c r="C1" s="2"/>
      <c r="D1" s="3" t="s">
        <v>0</v>
      </c>
      <c r="E1" s="2"/>
      <c r="F1" s="2"/>
      <c r="G1" s="35"/>
      <c r="H1" s="35"/>
      <c r="I1" s="35"/>
      <c r="J1" s="35"/>
      <c r="K1" s="35"/>
      <c r="L1" s="35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5">
        <f ca="1">NOW()</f>
        <v>45603.465818518518</v>
      </c>
    </row>
    <row r="2" spans="1:33" ht="15.6" x14ac:dyDescent="0.3">
      <c r="A2" s="1"/>
      <c r="B2" s="2"/>
      <c r="C2" s="2"/>
      <c r="D2" s="3" t="s">
        <v>1</v>
      </c>
      <c r="E2" s="2"/>
      <c r="F2" s="2"/>
      <c r="G2" s="35"/>
      <c r="H2" s="35"/>
      <c r="I2" s="35"/>
      <c r="J2" s="35"/>
      <c r="K2" s="35"/>
      <c r="L2" s="35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6">
        <f ca="1">NOW()</f>
        <v>45603.465818518518</v>
      </c>
    </row>
    <row r="3" spans="1:33" ht="15.6" x14ac:dyDescent="0.3">
      <c r="A3" s="1" t="str">
        <f>'Comp Detail'!A3</f>
        <v>6-7 July 2024</v>
      </c>
      <c r="B3" s="2"/>
      <c r="C3" s="2"/>
      <c r="D3" s="3"/>
      <c r="E3" s="2"/>
      <c r="F3" s="2"/>
      <c r="G3" s="7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</row>
    <row r="4" spans="1:33" ht="15.6" x14ac:dyDescent="0.3">
      <c r="A4" s="1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</row>
    <row r="5" spans="1:33" ht="15.6" x14ac:dyDescent="0.3">
      <c r="A5" s="1" t="s">
        <v>82</v>
      </c>
      <c r="B5" s="7"/>
      <c r="C5" s="2"/>
      <c r="D5" s="2"/>
      <c r="E5" s="2"/>
      <c r="F5" s="51"/>
    </row>
    <row r="6" spans="1:33" ht="15.6" x14ac:dyDescent="0.3">
      <c r="A6" s="1" t="s">
        <v>59</v>
      </c>
      <c r="B6" s="7">
        <v>14</v>
      </c>
      <c r="C6" s="2"/>
      <c r="D6" s="2"/>
      <c r="E6" s="2"/>
      <c r="F6" s="51"/>
      <c r="G6" s="7" t="s">
        <v>3</v>
      </c>
      <c r="H6" s="2">
        <f>E1</f>
        <v>0</v>
      </c>
      <c r="I6" s="2"/>
      <c r="J6" s="2"/>
      <c r="K6" s="2"/>
      <c r="L6" s="2"/>
      <c r="N6" s="7"/>
      <c r="O6" s="7"/>
      <c r="P6" s="7"/>
      <c r="Q6" s="2"/>
      <c r="R6" s="2"/>
      <c r="S6" s="2"/>
      <c r="T6" s="2"/>
      <c r="U6" s="52"/>
      <c r="V6" s="2" t="s">
        <v>3</v>
      </c>
      <c r="W6" s="2"/>
      <c r="X6" s="2"/>
      <c r="Y6" s="2"/>
      <c r="Z6" s="7"/>
      <c r="AA6" s="52"/>
      <c r="AB6" s="2" t="s">
        <v>5</v>
      </c>
      <c r="AC6" s="2"/>
      <c r="AE6" s="52"/>
      <c r="AF6" s="2"/>
      <c r="AG6" s="2"/>
    </row>
    <row r="7" spans="1:33" x14ac:dyDescent="0.3">
      <c r="A7" s="2"/>
      <c r="B7" s="2"/>
      <c r="C7" s="2"/>
      <c r="D7" s="2"/>
      <c r="E7" s="2"/>
      <c r="F7" s="103"/>
      <c r="G7" s="7" t="s">
        <v>7</v>
      </c>
      <c r="H7" s="2"/>
      <c r="I7" s="2"/>
      <c r="J7" s="2"/>
      <c r="K7" s="2"/>
      <c r="L7" s="2"/>
      <c r="N7" s="2"/>
      <c r="O7" s="2"/>
      <c r="P7" s="2"/>
      <c r="Q7" s="2"/>
      <c r="R7" s="2"/>
      <c r="S7" s="2"/>
      <c r="T7" s="2"/>
      <c r="U7" s="52"/>
      <c r="V7" s="2"/>
      <c r="W7" s="2"/>
      <c r="X7" s="2"/>
      <c r="Y7" s="2"/>
      <c r="Z7" s="7"/>
      <c r="AA7" s="52"/>
      <c r="AB7" s="2"/>
      <c r="AC7" s="2"/>
      <c r="AD7" s="2"/>
      <c r="AE7" s="52"/>
      <c r="AF7" s="2"/>
      <c r="AG7" s="2"/>
    </row>
    <row r="8" spans="1:33" x14ac:dyDescent="0.3">
      <c r="A8" s="70" t="s">
        <v>12</v>
      </c>
      <c r="B8" s="70" t="s">
        <v>13</v>
      </c>
      <c r="C8" s="70" t="s">
        <v>7</v>
      </c>
      <c r="D8" s="70" t="s">
        <v>14</v>
      </c>
      <c r="E8" s="70" t="s">
        <v>15</v>
      </c>
      <c r="F8" s="51"/>
      <c r="G8" s="7" t="s">
        <v>16</v>
      </c>
      <c r="H8" s="2"/>
      <c r="I8" s="2"/>
      <c r="J8" s="2"/>
      <c r="K8" s="2"/>
      <c r="L8" s="2"/>
      <c r="M8" s="138" t="s">
        <v>16</v>
      </c>
      <c r="N8" s="11"/>
      <c r="O8" s="11"/>
      <c r="P8" s="11" t="s">
        <v>17</v>
      </c>
      <c r="R8" s="11"/>
      <c r="S8" s="11" t="s">
        <v>18</v>
      </c>
      <c r="T8" s="11" t="s">
        <v>87</v>
      </c>
      <c r="U8" s="55"/>
      <c r="V8" s="47" t="s">
        <v>42</v>
      </c>
      <c r="W8" s="2"/>
      <c r="X8" s="2"/>
      <c r="Y8" s="2"/>
      <c r="Z8" s="11" t="s">
        <v>42</v>
      </c>
      <c r="AA8" s="55"/>
      <c r="AB8" s="45" t="s">
        <v>9</v>
      </c>
      <c r="AC8" s="45"/>
      <c r="AD8" s="11" t="s">
        <v>9</v>
      </c>
      <c r="AE8" s="55"/>
      <c r="AF8" s="11" t="s">
        <v>11</v>
      </c>
      <c r="AG8" s="2"/>
    </row>
    <row r="9" spans="1:33" x14ac:dyDescent="0.3">
      <c r="A9" s="71"/>
      <c r="B9" s="71"/>
      <c r="C9" s="71"/>
      <c r="D9" s="71"/>
      <c r="E9" s="71"/>
      <c r="F9" s="104"/>
      <c r="G9" s="71" t="s">
        <v>88</v>
      </c>
      <c r="H9" s="71" t="s">
        <v>89</v>
      </c>
      <c r="I9" s="71" t="s">
        <v>90</v>
      </c>
      <c r="J9" s="71" t="s">
        <v>91</v>
      </c>
      <c r="K9" s="71" t="s">
        <v>92</v>
      </c>
      <c r="L9" s="71" t="s">
        <v>93</v>
      </c>
      <c r="M9" s="20" t="s">
        <v>94</v>
      </c>
      <c r="N9" s="15" t="s">
        <v>17</v>
      </c>
      <c r="O9" s="15" t="s">
        <v>95</v>
      </c>
      <c r="P9" s="20" t="s">
        <v>94</v>
      </c>
      <c r="Q9" s="37" t="s">
        <v>18</v>
      </c>
      <c r="R9" s="15" t="s">
        <v>95</v>
      </c>
      <c r="S9" s="20" t="s">
        <v>94</v>
      </c>
      <c r="T9" s="20" t="s">
        <v>94</v>
      </c>
      <c r="U9" s="52"/>
      <c r="V9" s="15" t="s">
        <v>32</v>
      </c>
      <c r="W9" s="15" t="s">
        <v>33</v>
      </c>
      <c r="X9" s="15" t="s">
        <v>34</v>
      </c>
      <c r="Y9" s="15" t="s">
        <v>35</v>
      </c>
      <c r="Z9" s="20" t="s">
        <v>31</v>
      </c>
      <c r="AA9" s="52"/>
      <c r="AB9" s="14" t="s">
        <v>29</v>
      </c>
      <c r="AC9" s="14" t="s">
        <v>64</v>
      </c>
      <c r="AD9" s="19" t="s">
        <v>31</v>
      </c>
      <c r="AE9" s="53"/>
      <c r="AF9" s="19" t="s">
        <v>38</v>
      </c>
      <c r="AG9" s="14" t="s">
        <v>41</v>
      </c>
    </row>
    <row r="10" spans="1:33" ht="15.6" x14ac:dyDescent="0.3">
      <c r="A10" s="113">
        <v>1</v>
      </c>
      <c r="C10" s="83"/>
      <c r="D10" s="83"/>
      <c r="E10" s="83"/>
      <c r="F10" s="51"/>
      <c r="G10" s="114"/>
      <c r="H10" s="114"/>
      <c r="I10" s="114"/>
      <c r="J10" s="114"/>
      <c r="K10" s="114"/>
      <c r="L10" s="114"/>
      <c r="M10" s="114"/>
      <c r="N10" s="114"/>
      <c r="O10" s="114"/>
      <c r="P10" s="114"/>
      <c r="Q10" s="114"/>
      <c r="R10" s="114"/>
      <c r="S10" s="114"/>
      <c r="T10" s="114"/>
      <c r="U10" s="59"/>
      <c r="V10" s="105"/>
      <c r="W10" s="105"/>
      <c r="X10" s="105"/>
      <c r="Y10" s="105"/>
      <c r="Z10" s="106"/>
      <c r="AA10" s="59"/>
      <c r="AB10" s="105"/>
      <c r="AC10" s="105"/>
      <c r="AD10" s="105"/>
      <c r="AE10" s="57"/>
      <c r="AF10" s="106"/>
      <c r="AG10" s="51"/>
    </row>
    <row r="11" spans="1:33" ht="15.6" x14ac:dyDescent="0.3">
      <c r="A11" s="113">
        <v>2</v>
      </c>
      <c r="C11" s="83"/>
      <c r="D11" s="83"/>
      <c r="E11" s="83"/>
      <c r="F11" s="51"/>
      <c r="G11" s="114"/>
      <c r="H11" s="114"/>
      <c r="I11" s="114"/>
      <c r="J11" s="114"/>
      <c r="K11" s="114"/>
      <c r="L11" s="114"/>
      <c r="M11" s="114"/>
      <c r="N11" s="114"/>
      <c r="O11" s="114"/>
      <c r="P11" s="114"/>
      <c r="Q11" s="114"/>
      <c r="R11" s="114"/>
      <c r="S11" s="114"/>
      <c r="T11" s="114"/>
      <c r="U11" s="52"/>
      <c r="V11" s="51"/>
      <c r="W11" s="51"/>
      <c r="X11" s="51"/>
      <c r="Y11" s="51"/>
      <c r="Z11" s="51"/>
      <c r="AA11" s="52"/>
      <c r="AB11" s="51"/>
      <c r="AC11" s="51"/>
      <c r="AD11" s="51"/>
      <c r="AE11" s="52"/>
      <c r="AF11" s="51"/>
      <c r="AG11" s="51"/>
    </row>
    <row r="12" spans="1:33" ht="15.6" x14ac:dyDescent="0.3">
      <c r="A12" s="113">
        <v>3</v>
      </c>
      <c r="C12" s="83"/>
      <c r="D12" s="83"/>
      <c r="E12" s="83"/>
      <c r="F12" s="51"/>
      <c r="G12" s="114"/>
      <c r="H12" s="114"/>
      <c r="I12" s="114"/>
      <c r="J12" s="114"/>
      <c r="K12" s="114"/>
      <c r="L12" s="114"/>
      <c r="M12" s="114"/>
      <c r="N12" s="114"/>
      <c r="O12" s="114"/>
      <c r="P12" s="114"/>
      <c r="Q12" s="114"/>
      <c r="R12" s="114"/>
      <c r="S12" s="114"/>
      <c r="T12" s="114"/>
      <c r="U12" s="52"/>
      <c r="V12" s="51"/>
      <c r="W12" s="51"/>
      <c r="X12" s="51"/>
      <c r="Y12" s="51"/>
      <c r="Z12" s="51"/>
      <c r="AA12" s="52"/>
      <c r="AB12" s="51"/>
      <c r="AC12" s="51"/>
      <c r="AD12" s="51"/>
      <c r="AE12" s="52"/>
      <c r="AF12" s="51"/>
      <c r="AG12" s="51"/>
    </row>
    <row r="13" spans="1:33" ht="15.6" x14ac:dyDescent="0.3">
      <c r="A13" s="113">
        <v>4</v>
      </c>
      <c r="C13" s="83"/>
      <c r="D13" s="83"/>
      <c r="E13" s="83"/>
      <c r="F13" s="51"/>
      <c r="G13" s="114"/>
      <c r="H13" s="114"/>
      <c r="I13" s="114"/>
      <c r="J13" s="114"/>
      <c r="K13" s="114"/>
      <c r="L13" s="114"/>
      <c r="M13" s="114"/>
      <c r="N13" s="114"/>
      <c r="O13" s="114"/>
      <c r="P13" s="114"/>
      <c r="Q13" s="114"/>
      <c r="R13" s="114"/>
      <c r="S13" s="114"/>
      <c r="T13" s="114"/>
      <c r="U13" s="52"/>
      <c r="V13" s="51"/>
      <c r="W13" s="51"/>
      <c r="X13" s="51"/>
      <c r="Y13" s="51"/>
      <c r="Z13" s="51"/>
      <c r="AA13" s="52"/>
      <c r="AB13" s="51"/>
      <c r="AC13" s="51"/>
      <c r="AD13" s="51"/>
      <c r="AE13" s="52"/>
      <c r="AF13" s="51"/>
      <c r="AG13" s="51"/>
    </row>
    <row r="14" spans="1:33" ht="15.6" x14ac:dyDescent="0.3">
      <c r="A14" s="113">
        <v>5</v>
      </c>
      <c r="C14" s="83"/>
      <c r="D14" s="83"/>
      <c r="E14" s="83"/>
      <c r="F14" s="51"/>
      <c r="G14" s="114"/>
      <c r="H14" s="114"/>
      <c r="I14" s="114"/>
      <c r="J14" s="114"/>
      <c r="K14" s="114"/>
      <c r="L14" s="114"/>
      <c r="M14" s="114"/>
      <c r="N14" s="114"/>
      <c r="O14" s="114"/>
      <c r="P14" s="114"/>
      <c r="Q14" s="114"/>
      <c r="R14" s="114"/>
      <c r="S14" s="114"/>
      <c r="T14" s="114"/>
      <c r="U14" s="52"/>
      <c r="V14" s="51"/>
      <c r="W14" s="51"/>
      <c r="X14" s="51"/>
      <c r="Y14" s="51"/>
      <c r="Z14" s="51"/>
      <c r="AA14" s="52"/>
      <c r="AB14" s="51"/>
      <c r="AC14" s="51"/>
      <c r="AD14" s="51"/>
      <c r="AE14" s="52"/>
      <c r="AF14" s="51"/>
      <c r="AG14" s="51"/>
    </row>
    <row r="15" spans="1:33" ht="15.6" x14ac:dyDescent="0.3">
      <c r="A15" s="113">
        <v>6</v>
      </c>
      <c r="C15" s="83"/>
      <c r="D15" s="83"/>
      <c r="E15" s="83"/>
      <c r="F15" s="51"/>
      <c r="G15" s="114"/>
      <c r="H15" s="114"/>
      <c r="I15" s="114"/>
      <c r="J15" s="114"/>
      <c r="K15" s="114"/>
      <c r="L15" s="114"/>
      <c r="M15" s="114"/>
      <c r="N15" s="114"/>
      <c r="O15" s="114"/>
      <c r="P15" s="114"/>
      <c r="Q15" s="114"/>
      <c r="R15" s="114"/>
      <c r="S15" s="114"/>
      <c r="T15" s="114"/>
      <c r="U15" s="52"/>
      <c r="V15" s="51"/>
      <c r="W15" s="51"/>
      <c r="X15" s="51"/>
      <c r="Y15" s="51"/>
      <c r="Z15" s="51"/>
      <c r="AA15" s="52"/>
      <c r="AB15" s="51"/>
      <c r="AC15" s="51"/>
      <c r="AD15" s="51"/>
      <c r="AE15" s="52"/>
      <c r="AF15" s="51"/>
      <c r="AG15" s="51"/>
    </row>
    <row r="16" spans="1:33" ht="15.6" x14ac:dyDescent="0.3">
      <c r="A16" s="101"/>
      <c r="B16" s="101"/>
      <c r="C16" s="92"/>
      <c r="D16" s="92"/>
      <c r="E16" s="92"/>
      <c r="F16" s="104"/>
      <c r="G16" s="178"/>
      <c r="H16" s="178"/>
      <c r="I16" s="178"/>
      <c r="J16" s="178"/>
      <c r="K16" s="178"/>
      <c r="L16" s="178"/>
      <c r="M16" s="179">
        <f>SUM(G16:L16)/6</f>
        <v>0</v>
      </c>
      <c r="N16" s="178"/>
      <c r="O16" s="178"/>
      <c r="P16" s="179">
        <f>N16-O16</f>
        <v>0</v>
      </c>
      <c r="Q16" s="178"/>
      <c r="R16" s="178"/>
      <c r="S16" s="179">
        <f>Q16-R16</f>
        <v>0</v>
      </c>
      <c r="T16" s="61">
        <f>SUM((M16*0.6),(P16*0.25),(S16*0.15))</f>
        <v>0</v>
      </c>
      <c r="U16" s="67"/>
      <c r="V16" s="65"/>
      <c r="W16" s="65"/>
      <c r="X16" s="65"/>
      <c r="Y16" s="65"/>
      <c r="Z16" s="61">
        <f>SUM((V16*0.25),(W16*0.25),(X16*0.3),(Y16*0.2))</f>
        <v>0</v>
      </c>
      <c r="AA16" s="67"/>
      <c r="AB16" s="102"/>
      <c r="AC16" s="102"/>
      <c r="AD16" s="61">
        <f>SUM((AB16*0.7),(AC16*0.3))</f>
        <v>0</v>
      </c>
      <c r="AE16" s="66"/>
      <c r="AF16" s="61">
        <f>SUM(T16*0.25)+(Z16*0.25)+(AD16*0.5)</f>
        <v>0</v>
      </c>
      <c r="AG16" s="69">
        <v>1</v>
      </c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&amp;CSquad Adv Freestyle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026918-4FA3-4FC8-88FB-EAD6426B44E5}">
  <sheetPr>
    <tabColor theme="9" tint="0.79998168889431442"/>
    <pageSetUpPr fitToPage="1"/>
  </sheetPr>
  <dimension ref="A1:AN11"/>
  <sheetViews>
    <sheetView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I19" sqref="I19"/>
    </sheetView>
  </sheetViews>
  <sheetFormatPr defaultColWidth="8.88671875" defaultRowHeight="14.4" x14ac:dyDescent="0.3"/>
  <cols>
    <col min="1" max="1" width="5.77734375" customWidth="1"/>
    <col min="2" max="2" width="20" customWidth="1"/>
    <col min="3" max="3" width="19.77734375" bestFit="1" customWidth="1"/>
    <col min="4" max="4" width="16.77734375" customWidth="1"/>
    <col min="5" max="5" width="19.21875" customWidth="1"/>
    <col min="6" max="6" width="2.88671875" customWidth="1"/>
    <col min="7" max="7" width="7.5546875" customWidth="1"/>
    <col min="8" max="8" width="10.77734375" customWidth="1"/>
    <col min="9" max="9" width="9.21875" customWidth="1"/>
    <col min="10" max="10" width="11" customWidth="1"/>
    <col min="11" max="18" width="8.88671875" customWidth="1"/>
    <col min="19" max="19" width="2.88671875" customWidth="1"/>
    <col min="20" max="27" width="8.88671875" customWidth="1"/>
    <col min="28" max="28" width="2.88671875" customWidth="1"/>
    <col min="29" max="32" width="8.88671875" style="73" customWidth="1"/>
    <col min="33" max="33" width="2.88671875" customWidth="1"/>
    <col min="34" max="34" width="2.88671875" style="73" customWidth="1"/>
    <col min="35" max="35" width="9.21875" style="73" bestFit="1" customWidth="1"/>
    <col min="36" max="36" width="2.88671875" style="73" customWidth="1"/>
    <col min="37" max="37" width="8.88671875" style="73"/>
    <col min="38" max="38" width="11.5546875" bestFit="1" customWidth="1"/>
  </cols>
  <sheetData>
    <row r="1" spans="1:40" ht="15.6" x14ac:dyDescent="0.3">
      <c r="A1" s="1" t="str">
        <f>'Comp Detail'!A1</f>
        <v>Vaulting QLD State Championsip 2024</v>
      </c>
      <c r="B1" s="2"/>
      <c r="C1" s="2"/>
      <c r="D1" s="3" t="s">
        <v>0</v>
      </c>
      <c r="E1" s="2"/>
      <c r="F1" s="2"/>
      <c r="G1" s="35"/>
      <c r="H1" s="35"/>
      <c r="I1" s="35"/>
      <c r="J1" s="35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77"/>
      <c r="AD1" s="77"/>
      <c r="AE1" s="77"/>
      <c r="AF1" s="77"/>
      <c r="AG1" s="2"/>
      <c r="AH1" s="70"/>
      <c r="AI1" s="70"/>
      <c r="AJ1" s="70"/>
      <c r="AK1" s="70"/>
      <c r="AL1" s="5">
        <f ca="1">NOW()</f>
        <v>45603.465818518518</v>
      </c>
      <c r="AM1" s="2"/>
      <c r="AN1" s="2"/>
    </row>
    <row r="2" spans="1:40" ht="15.6" x14ac:dyDescent="0.3">
      <c r="A2" s="1"/>
      <c r="B2" s="2"/>
      <c r="C2" s="2"/>
      <c r="D2" s="3" t="s">
        <v>1</v>
      </c>
      <c r="E2" s="2"/>
      <c r="F2" s="2"/>
      <c r="G2" s="35"/>
      <c r="H2" s="35"/>
      <c r="I2" s="35"/>
      <c r="J2" s="35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77"/>
      <c r="AD2" s="77"/>
      <c r="AE2" s="77"/>
      <c r="AF2" s="77"/>
      <c r="AG2" s="2"/>
      <c r="AH2" s="70"/>
      <c r="AI2" s="70"/>
      <c r="AJ2" s="70"/>
      <c r="AK2" s="70"/>
      <c r="AL2" s="6">
        <f ca="1">NOW()</f>
        <v>45603.465818518518</v>
      </c>
      <c r="AM2" s="2"/>
      <c r="AN2" s="2"/>
    </row>
    <row r="3" spans="1:40" ht="15.6" x14ac:dyDescent="0.3">
      <c r="A3" s="1" t="str">
        <f>'Comp Detail'!A3</f>
        <v>6-7 July 2024</v>
      </c>
      <c r="B3" s="2"/>
      <c r="C3" s="2"/>
      <c r="D3" s="3"/>
      <c r="E3" s="2"/>
      <c r="F3" s="2"/>
      <c r="G3" s="120" t="s">
        <v>2</v>
      </c>
      <c r="H3" s="120"/>
      <c r="I3" s="120"/>
      <c r="J3" s="120"/>
      <c r="K3" s="120"/>
      <c r="L3" s="120"/>
      <c r="M3" s="120"/>
      <c r="N3" s="120"/>
      <c r="O3" s="120"/>
      <c r="P3" s="120"/>
      <c r="Q3" s="120"/>
      <c r="R3" s="120"/>
      <c r="S3" s="121"/>
      <c r="T3" s="121"/>
      <c r="U3" s="121"/>
      <c r="V3" s="121"/>
      <c r="W3" s="121"/>
      <c r="X3" s="121"/>
      <c r="Y3" s="121"/>
      <c r="Z3" s="121"/>
      <c r="AA3" s="121"/>
      <c r="AB3" s="2"/>
      <c r="AC3" s="123" t="s">
        <v>2</v>
      </c>
      <c r="AD3" s="122"/>
      <c r="AE3" s="122"/>
      <c r="AF3" s="122"/>
      <c r="AG3" s="2"/>
      <c r="AH3" s="70"/>
      <c r="AI3" s="70"/>
      <c r="AJ3" s="70"/>
      <c r="AK3" s="70"/>
      <c r="AL3" s="2"/>
      <c r="AM3" s="2"/>
      <c r="AN3" s="2"/>
    </row>
    <row r="4" spans="1:40" ht="15.6" x14ac:dyDescent="0.3">
      <c r="A4" s="1"/>
      <c r="B4" s="2"/>
      <c r="C4" s="3"/>
      <c r="D4" s="2"/>
      <c r="E4" s="2"/>
      <c r="F4" s="2"/>
      <c r="G4" s="7" t="s">
        <v>3</v>
      </c>
      <c r="H4" s="2">
        <f>E1</f>
        <v>0</v>
      </c>
      <c r="I4" s="2"/>
      <c r="J4" s="2"/>
      <c r="L4" s="7"/>
      <c r="M4" s="7"/>
      <c r="N4" s="7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77"/>
      <c r="AD4" s="77"/>
      <c r="AE4" s="77"/>
      <c r="AF4" s="77"/>
      <c r="AG4" s="2"/>
      <c r="AH4" s="70"/>
      <c r="AI4" s="70"/>
      <c r="AJ4" s="70"/>
      <c r="AK4" s="70"/>
      <c r="AL4" s="2"/>
      <c r="AM4" s="2"/>
      <c r="AN4" s="2"/>
    </row>
    <row r="5" spans="1:40" ht="15.6" x14ac:dyDescent="0.3">
      <c r="A5" s="1" t="s">
        <v>173</v>
      </c>
      <c r="B5" s="7"/>
      <c r="C5" s="2"/>
      <c r="D5" s="2"/>
      <c r="E5" s="2"/>
      <c r="F5" s="7"/>
      <c r="G5" s="7" t="s">
        <v>7</v>
      </c>
      <c r="H5" s="2"/>
      <c r="I5" s="2"/>
      <c r="J5" s="2"/>
      <c r="L5" s="2"/>
      <c r="M5" s="2"/>
      <c r="N5" s="2"/>
      <c r="O5" s="2"/>
      <c r="P5" s="2"/>
      <c r="Q5" s="2"/>
      <c r="R5" s="2"/>
      <c r="S5" s="2"/>
      <c r="T5" s="7"/>
      <c r="U5" s="2"/>
      <c r="V5" s="2"/>
      <c r="W5" s="2"/>
      <c r="X5" s="2"/>
      <c r="Y5" s="2"/>
      <c r="Z5" s="7"/>
      <c r="AA5" s="7"/>
      <c r="AB5" s="52"/>
      <c r="AC5" s="78" t="s">
        <v>5</v>
      </c>
      <c r="AD5" s="77"/>
      <c r="AE5" s="77"/>
      <c r="AF5" s="77"/>
      <c r="AG5" s="52"/>
      <c r="AH5" s="70"/>
      <c r="AI5" s="47" t="s">
        <v>6</v>
      </c>
      <c r="AJ5" s="70"/>
      <c r="AK5" s="70"/>
      <c r="AL5" s="2"/>
      <c r="AM5" s="2"/>
      <c r="AN5" s="2"/>
    </row>
    <row r="6" spans="1:40" ht="15.6" x14ac:dyDescent="0.3">
      <c r="A6" s="1" t="s">
        <v>43</v>
      </c>
      <c r="B6" s="7">
        <v>6</v>
      </c>
      <c r="C6" s="2"/>
      <c r="D6" s="2"/>
      <c r="E6" s="2"/>
      <c r="F6" s="2"/>
      <c r="S6" s="2"/>
      <c r="T6" s="2"/>
      <c r="U6" s="2"/>
      <c r="V6" s="2"/>
      <c r="W6" s="2"/>
      <c r="X6" s="2"/>
      <c r="Y6" s="2"/>
      <c r="Z6" s="2"/>
      <c r="AA6" s="2"/>
      <c r="AB6" s="52"/>
      <c r="AC6" s="77">
        <f>E2</f>
        <v>0</v>
      </c>
      <c r="AD6" s="77"/>
      <c r="AE6" s="77"/>
      <c r="AF6" s="77"/>
      <c r="AG6" s="52"/>
      <c r="AH6" s="70"/>
      <c r="AI6" s="70"/>
      <c r="AJ6" s="70"/>
      <c r="AK6" s="70"/>
      <c r="AL6" s="2"/>
      <c r="AM6" s="2"/>
      <c r="AN6" s="2"/>
    </row>
    <row r="7" spans="1:40" x14ac:dyDescent="0.3">
      <c r="A7" s="2"/>
      <c r="B7" s="2"/>
      <c r="C7" s="2"/>
      <c r="D7" s="2"/>
      <c r="E7" s="2"/>
      <c r="F7" s="10"/>
      <c r="G7" s="7" t="s">
        <v>16</v>
      </c>
      <c r="H7" s="2"/>
      <c r="I7" s="2"/>
      <c r="J7" s="2"/>
      <c r="K7" s="138" t="s">
        <v>16</v>
      </c>
      <c r="L7" s="11"/>
      <c r="M7" s="11"/>
      <c r="N7" s="11" t="s">
        <v>17</v>
      </c>
      <c r="P7" s="11"/>
      <c r="Q7" s="11" t="s">
        <v>18</v>
      </c>
      <c r="R7" s="11" t="s">
        <v>87</v>
      </c>
      <c r="S7" s="2"/>
      <c r="T7" s="2" t="s">
        <v>42</v>
      </c>
      <c r="U7" s="2"/>
      <c r="V7" s="2"/>
      <c r="W7" s="2"/>
      <c r="X7" s="2"/>
      <c r="Y7" s="2"/>
      <c r="Z7" s="2"/>
      <c r="AA7" s="10" t="s">
        <v>42</v>
      </c>
      <c r="AB7" s="52"/>
      <c r="AC7" s="78"/>
      <c r="AD7" s="77"/>
      <c r="AE7" s="77" t="s">
        <v>8</v>
      </c>
      <c r="AF7" s="77" t="s">
        <v>9</v>
      </c>
      <c r="AG7" s="52"/>
      <c r="AH7" s="70"/>
      <c r="AI7" s="47" t="s">
        <v>2</v>
      </c>
      <c r="AJ7" s="70"/>
      <c r="AK7" s="45" t="s">
        <v>11</v>
      </c>
      <c r="AL7" s="13"/>
      <c r="AM7" s="2"/>
      <c r="AN7" s="2"/>
    </row>
    <row r="8" spans="1:40" x14ac:dyDescent="0.3">
      <c r="A8" s="14" t="s">
        <v>12</v>
      </c>
      <c r="B8" s="71" t="s">
        <v>13</v>
      </c>
      <c r="C8" s="71" t="s">
        <v>7</v>
      </c>
      <c r="D8" s="71" t="s">
        <v>14</v>
      </c>
      <c r="E8" s="71" t="s">
        <v>15</v>
      </c>
      <c r="F8" s="16"/>
      <c r="G8" s="71" t="s">
        <v>88</v>
      </c>
      <c r="H8" s="71" t="s">
        <v>91</v>
      </c>
      <c r="I8" s="71" t="s">
        <v>89</v>
      </c>
      <c r="J8" s="71" t="s">
        <v>92</v>
      </c>
      <c r="K8" s="20" t="s">
        <v>94</v>
      </c>
      <c r="L8" s="15" t="s">
        <v>17</v>
      </c>
      <c r="M8" s="15" t="s">
        <v>95</v>
      </c>
      <c r="N8" s="20" t="s">
        <v>94</v>
      </c>
      <c r="O8" s="37" t="s">
        <v>18</v>
      </c>
      <c r="P8" s="15" t="s">
        <v>95</v>
      </c>
      <c r="Q8" s="20" t="s">
        <v>94</v>
      </c>
      <c r="R8" s="20" t="s">
        <v>94</v>
      </c>
      <c r="S8" s="18"/>
      <c r="T8" s="15" t="s">
        <v>32</v>
      </c>
      <c r="U8" s="15" t="s">
        <v>33</v>
      </c>
      <c r="V8" s="15" t="s">
        <v>34</v>
      </c>
      <c r="W8" s="15" t="s">
        <v>35</v>
      </c>
      <c r="X8" s="15" t="s">
        <v>126</v>
      </c>
      <c r="Y8" s="15" t="s">
        <v>36</v>
      </c>
      <c r="Z8" s="14" t="s">
        <v>37</v>
      </c>
      <c r="AA8" s="14" t="s">
        <v>31</v>
      </c>
      <c r="AB8" s="54"/>
      <c r="AC8" s="79" t="s">
        <v>29</v>
      </c>
      <c r="AD8" s="79" t="s">
        <v>9</v>
      </c>
      <c r="AE8" s="79" t="s">
        <v>30</v>
      </c>
      <c r="AF8" s="79" t="s">
        <v>31</v>
      </c>
      <c r="AG8" s="55"/>
      <c r="AH8" s="71"/>
      <c r="AI8" s="75" t="s">
        <v>38</v>
      </c>
      <c r="AJ8" s="90"/>
      <c r="AK8" s="76" t="s">
        <v>38</v>
      </c>
      <c r="AL8" s="20" t="s">
        <v>41</v>
      </c>
      <c r="AM8" s="10"/>
      <c r="AN8" s="10"/>
    </row>
    <row r="9" spans="1:40" x14ac:dyDescent="0.3">
      <c r="A9" s="10"/>
      <c r="B9" s="10"/>
      <c r="C9" s="10"/>
      <c r="D9" s="10"/>
      <c r="E9" s="10"/>
      <c r="F9" s="16"/>
      <c r="G9" s="70"/>
      <c r="H9" s="70"/>
      <c r="I9" s="70"/>
      <c r="J9" s="70"/>
      <c r="K9" s="13"/>
      <c r="L9" s="13"/>
      <c r="M9" s="13"/>
      <c r="N9" s="13"/>
      <c r="O9" s="13"/>
      <c r="P9" s="13"/>
      <c r="Q9" s="13"/>
      <c r="R9" s="13"/>
      <c r="S9" s="18"/>
      <c r="T9" s="13"/>
      <c r="U9" s="13"/>
      <c r="V9" s="13"/>
      <c r="W9" s="13"/>
      <c r="X9" s="13"/>
      <c r="Y9" s="13"/>
      <c r="Z9" s="10"/>
      <c r="AA9" s="10"/>
      <c r="AB9" s="54"/>
      <c r="AC9" s="77"/>
      <c r="AD9" s="77"/>
      <c r="AE9" s="77"/>
      <c r="AF9" s="77"/>
      <c r="AG9" s="55"/>
      <c r="AH9" s="70"/>
      <c r="AI9" s="47"/>
      <c r="AJ9" s="87"/>
      <c r="AK9" s="45"/>
      <c r="AL9" s="12"/>
      <c r="AM9" s="2"/>
      <c r="AN9" s="2"/>
    </row>
    <row r="10" spans="1:40" x14ac:dyDescent="0.3">
      <c r="A10" s="10">
        <v>5</v>
      </c>
      <c r="B10" t="s">
        <v>158</v>
      </c>
      <c r="C10" t="s">
        <v>170</v>
      </c>
      <c r="D10" t="s">
        <v>171</v>
      </c>
      <c r="E10" s="2" t="s">
        <v>159</v>
      </c>
      <c r="F10" s="23"/>
      <c r="G10" s="33">
        <v>6.8</v>
      </c>
      <c r="H10" s="33">
        <v>6.8</v>
      </c>
      <c r="I10" s="33">
        <v>6.5</v>
      </c>
      <c r="J10" s="33">
        <v>6.3</v>
      </c>
      <c r="K10" s="139">
        <f>(G10+H10+I10+J10)/4</f>
        <v>6.6000000000000005</v>
      </c>
      <c r="L10" s="33">
        <v>5.9</v>
      </c>
      <c r="M10" s="33"/>
      <c r="N10" s="139">
        <f>L10-M10</f>
        <v>5.9</v>
      </c>
      <c r="O10" s="33">
        <v>6.8</v>
      </c>
      <c r="P10" s="33">
        <v>0.5</v>
      </c>
      <c r="Q10" s="139">
        <f>O10-P10</f>
        <v>6.3</v>
      </c>
      <c r="R10" s="4">
        <f>((K10*0.4)+(N10*0.4)+(Q10*0.2))</f>
        <v>6.2600000000000007</v>
      </c>
      <c r="S10" s="29"/>
      <c r="T10" s="25">
        <v>5.3</v>
      </c>
      <c r="U10" s="25">
        <v>9</v>
      </c>
      <c r="V10" s="25">
        <v>6</v>
      </c>
      <c r="W10" s="25">
        <v>5</v>
      </c>
      <c r="X10" s="25">
        <v>4.3</v>
      </c>
      <c r="Y10" s="4">
        <f>SUM((T10*0.2),(U10*0.25),(V10*0.2),(W10*0.2),(X10*0.15))</f>
        <v>6.1549999999999994</v>
      </c>
      <c r="Z10" s="30"/>
      <c r="AA10" s="4">
        <f>Y10-Z10</f>
        <v>6.1549999999999994</v>
      </c>
      <c r="AB10" s="59"/>
      <c r="AC10" s="80">
        <v>6.5549999999999997</v>
      </c>
      <c r="AD10" s="77">
        <f>AC10</f>
        <v>6.5549999999999997</v>
      </c>
      <c r="AE10" s="81"/>
      <c r="AF10" s="77">
        <f>SUM(AD10-AE10)</f>
        <v>6.5549999999999997</v>
      </c>
      <c r="AG10" s="59"/>
      <c r="AH10" s="70"/>
      <c r="AI10" s="77">
        <f>SUM((R10*0.25),(AA10*0.25),(AF10*0.5))</f>
        <v>6.3812499999999996</v>
      </c>
      <c r="AJ10" s="70"/>
      <c r="AK10" s="78">
        <f>AVERAGE(AH10:AI10)</f>
        <v>6.3812499999999996</v>
      </c>
      <c r="AL10" s="31">
        <v>1</v>
      </c>
      <c r="AM10" s="2"/>
      <c r="AN10" s="2"/>
    </row>
    <row r="11" spans="1:40" x14ac:dyDescent="0.3">
      <c r="A11" s="10">
        <v>4</v>
      </c>
      <c r="B11" t="s">
        <v>157</v>
      </c>
      <c r="C11" t="s">
        <v>170</v>
      </c>
      <c r="D11" t="s">
        <v>171</v>
      </c>
      <c r="E11" s="2" t="s">
        <v>159</v>
      </c>
      <c r="F11" s="23"/>
      <c r="G11" s="33">
        <v>6.8</v>
      </c>
      <c r="H11" s="33">
        <v>6.8</v>
      </c>
      <c r="I11" s="33">
        <v>6.5</v>
      </c>
      <c r="J11" s="33">
        <v>6.3</v>
      </c>
      <c r="K11" s="139">
        <f>(G11+H11+I11+J11)/4</f>
        <v>6.6000000000000005</v>
      </c>
      <c r="L11" s="33">
        <v>5.9</v>
      </c>
      <c r="M11" s="33"/>
      <c r="N11" s="139">
        <f>L11-M11</f>
        <v>5.9</v>
      </c>
      <c r="O11" s="33">
        <v>6.8</v>
      </c>
      <c r="P11" s="33">
        <v>0.5</v>
      </c>
      <c r="Q11" s="139">
        <f>O11-P11</f>
        <v>6.3</v>
      </c>
      <c r="R11" s="4">
        <f>((K11*0.4)+(N11*0.4)+(Q11*0.2))</f>
        <v>6.2600000000000007</v>
      </c>
      <c r="S11" s="29"/>
      <c r="T11" s="25">
        <v>4.5</v>
      </c>
      <c r="U11" s="25">
        <v>5</v>
      </c>
      <c r="V11" s="25">
        <v>4</v>
      </c>
      <c r="W11" s="25">
        <v>4</v>
      </c>
      <c r="X11" s="25">
        <v>4.3</v>
      </c>
      <c r="Y11" s="4">
        <f>SUM((T11*0.2),(U11*0.25),(V11*0.2),(W11*0.2),(X11*0.15))</f>
        <v>4.3949999999999996</v>
      </c>
      <c r="Z11" s="30"/>
      <c r="AA11" s="4">
        <f>Y11-Z11</f>
        <v>4.3949999999999996</v>
      </c>
      <c r="AB11" s="59"/>
      <c r="AC11" s="80">
        <v>6.5</v>
      </c>
      <c r="AD11" s="77">
        <f>AC11</f>
        <v>6.5</v>
      </c>
      <c r="AE11" s="81"/>
      <c r="AF11" s="77">
        <f>SUM(AD11-AE11)</f>
        <v>6.5</v>
      </c>
      <c r="AG11" s="59"/>
      <c r="AH11" s="70"/>
      <c r="AI11" s="77">
        <f>SUM((R11*0.25),(AA11*0.25),(AF11*0.5))</f>
        <v>5.9137500000000003</v>
      </c>
      <c r="AJ11" s="70"/>
      <c r="AK11" s="78">
        <f>AVERAGE(AH11:AI11)</f>
        <v>5.9137500000000003</v>
      </c>
      <c r="AL11" s="31">
        <v>2</v>
      </c>
      <c r="AM11" s="2"/>
      <c r="AN11" s="2"/>
    </row>
  </sheetData>
  <pageMargins left="0.70866141732283472" right="0.70866141732283472" top="0.74803149606299213" bottom="0.74803149606299213" header="0.31496062992125984" footer="0.31496062992125984"/>
  <pageSetup paperSize="9" scale="80" orientation="landscape" horizontalDpi="360" verticalDpi="360" r:id="rId1"/>
  <headerFooter>
    <oddFooter>&amp;C&amp;A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F1ECD1-CD89-4F8D-887E-2E5F742237C8}">
  <sheetPr>
    <tabColor theme="9" tint="0.79998168889431442"/>
    <pageSetUpPr fitToPage="1"/>
  </sheetPr>
  <dimension ref="A1:BW14"/>
  <sheetViews>
    <sheetView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H31" sqref="H31"/>
    </sheetView>
  </sheetViews>
  <sheetFormatPr defaultColWidth="8.88671875" defaultRowHeight="14.4" x14ac:dyDescent="0.3"/>
  <cols>
    <col min="1" max="1" width="5.77734375" customWidth="1"/>
    <col min="2" max="2" width="20" customWidth="1"/>
    <col min="3" max="3" width="17.109375" customWidth="1"/>
    <col min="4" max="4" width="12.88671875" bestFit="1" customWidth="1"/>
    <col min="5" max="5" width="12.5546875" bestFit="1" customWidth="1"/>
    <col min="6" max="6" width="7.5546875" customWidth="1"/>
    <col min="7" max="7" width="10.77734375" customWidth="1"/>
    <col min="8" max="8" width="9.21875" customWidth="1"/>
    <col min="9" max="9" width="11" customWidth="1"/>
    <col min="10" max="17" width="8.88671875" customWidth="1"/>
    <col min="18" max="18" width="3" customWidth="1"/>
    <col min="19" max="28" width="8.88671875" customWidth="1"/>
    <col min="29" max="29" width="2.88671875" customWidth="1"/>
    <col min="30" max="30" width="7.5546875" customWidth="1"/>
    <col min="31" max="31" width="10.77734375" customWidth="1"/>
    <col min="32" max="32" width="9.21875" customWidth="1"/>
    <col min="33" max="33" width="11" customWidth="1"/>
    <col min="34" max="41" width="8.88671875" customWidth="1"/>
    <col min="42" max="42" width="2.88671875" customWidth="1"/>
    <col min="43" max="50" width="8.88671875" customWidth="1"/>
    <col min="51" max="51" width="2.88671875" customWidth="1"/>
    <col min="52" max="61" width="8.88671875" customWidth="1"/>
    <col min="62" max="62" width="3" customWidth="1"/>
    <col min="63" max="66" width="8.88671875" style="73" customWidth="1"/>
    <col min="67" max="67" width="2.88671875" customWidth="1"/>
    <col min="68" max="68" width="10" style="73" customWidth="1"/>
    <col min="69" max="69" width="2.88671875" style="73" customWidth="1"/>
    <col min="70" max="70" width="9.21875" style="73" bestFit="1" customWidth="1"/>
    <col min="71" max="71" width="2.88671875" style="73" customWidth="1"/>
    <col min="72" max="72" width="8.88671875" style="73"/>
    <col min="73" max="73" width="11.5546875" bestFit="1" customWidth="1"/>
  </cols>
  <sheetData>
    <row r="1" spans="1:75" ht="15.6" x14ac:dyDescent="0.3">
      <c r="A1" s="1" t="str">
        <f>'Comp Detail'!A1</f>
        <v>Vaulting QLD State Championsip 2024</v>
      </c>
      <c r="B1" s="2"/>
      <c r="C1" s="2"/>
      <c r="D1" s="3" t="s">
        <v>0</v>
      </c>
      <c r="E1" s="2"/>
      <c r="F1" s="35"/>
      <c r="G1" s="35"/>
      <c r="H1" s="35"/>
      <c r="I1" s="35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35"/>
      <c r="AE1" s="35"/>
      <c r="AF1" s="35"/>
      <c r="AG1" s="35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77"/>
      <c r="BL1" s="77"/>
      <c r="BM1" s="77"/>
      <c r="BN1" s="77"/>
      <c r="BO1" s="2"/>
      <c r="BP1" s="70"/>
      <c r="BQ1" s="70"/>
      <c r="BR1" s="70"/>
      <c r="BS1" s="70"/>
      <c r="BT1" s="70"/>
      <c r="BU1" s="5">
        <f ca="1">NOW()</f>
        <v>45603.465818518518</v>
      </c>
      <c r="BV1" s="2"/>
      <c r="BW1" s="2"/>
    </row>
    <row r="2" spans="1:75" ht="15.6" x14ac:dyDescent="0.3">
      <c r="A2" s="1"/>
      <c r="B2" s="2"/>
      <c r="C2" s="2"/>
      <c r="D2" s="3" t="s">
        <v>1</v>
      </c>
      <c r="E2" s="2"/>
      <c r="F2" s="35"/>
      <c r="G2" s="35"/>
      <c r="H2" s="35"/>
      <c r="I2" s="35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35"/>
      <c r="AE2" s="35"/>
      <c r="AF2" s="35"/>
      <c r="AG2" s="35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77"/>
      <c r="BL2" s="77"/>
      <c r="BM2" s="77"/>
      <c r="BN2" s="77"/>
      <c r="BO2" s="2"/>
      <c r="BP2" s="70"/>
      <c r="BQ2" s="70"/>
      <c r="BR2" s="70"/>
      <c r="BS2" s="70"/>
      <c r="BT2" s="70"/>
      <c r="BU2" s="6">
        <f ca="1">NOW()</f>
        <v>45603.465818518518</v>
      </c>
      <c r="BV2" s="2"/>
      <c r="BW2" s="2"/>
    </row>
    <row r="3" spans="1:75" ht="15.6" x14ac:dyDescent="0.3">
      <c r="A3" s="1" t="str">
        <f>'Comp Detail'!A3</f>
        <v>6-7 July 2024</v>
      </c>
      <c r="B3" s="2"/>
      <c r="C3" s="2"/>
      <c r="D3" s="3"/>
      <c r="E3" s="2"/>
      <c r="F3" s="119" t="s">
        <v>78</v>
      </c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  <c r="R3" s="118"/>
      <c r="S3" s="119"/>
      <c r="T3" s="118"/>
      <c r="U3" s="118"/>
      <c r="V3" s="118"/>
      <c r="W3" s="118"/>
      <c r="X3" s="118"/>
      <c r="Y3" s="118"/>
      <c r="Z3" s="118"/>
      <c r="AA3" s="118"/>
      <c r="AB3" s="118"/>
      <c r="AC3" s="2"/>
      <c r="AD3" s="120" t="s">
        <v>2</v>
      </c>
      <c r="AE3" s="120"/>
      <c r="AF3" s="120"/>
      <c r="AG3" s="120"/>
      <c r="AH3" s="120"/>
      <c r="AI3" s="120"/>
      <c r="AJ3" s="120"/>
      <c r="AK3" s="120"/>
      <c r="AL3" s="120"/>
      <c r="AM3" s="120"/>
      <c r="AN3" s="120"/>
      <c r="AO3" s="120"/>
      <c r="AP3" s="121"/>
      <c r="AQ3" s="121"/>
      <c r="AR3" s="121"/>
      <c r="AS3" s="121"/>
      <c r="AT3" s="121"/>
      <c r="AU3" s="121"/>
      <c r="AV3" s="121"/>
      <c r="AW3" s="121"/>
      <c r="AX3" s="121"/>
      <c r="AY3" s="2"/>
      <c r="AZ3" s="119" t="s">
        <v>78</v>
      </c>
      <c r="BA3" s="118"/>
      <c r="BB3" s="118"/>
      <c r="BC3" s="118"/>
      <c r="BD3" s="118"/>
      <c r="BE3" s="118"/>
      <c r="BF3" s="118"/>
      <c r="BG3" s="118"/>
      <c r="BH3" s="118"/>
      <c r="BI3" s="118"/>
      <c r="BJ3" s="2"/>
      <c r="BK3" s="123" t="s">
        <v>2</v>
      </c>
      <c r="BL3" s="122"/>
      <c r="BM3" s="122"/>
      <c r="BN3" s="122"/>
      <c r="BO3" s="2"/>
      <c r="BP3" s="70"/>
      <c r="BQ3" s="70"/>
      <c r="BR3" s="70"/>
      <c r="BS3" s="70"/>
      <c r="BT3" s="70"/>
      <c r="BU3" s="2"/>
      <c r="BV3" s="2"/>
      <c r="BW3" s="2"/>
    </row>
    <row r="4" spans="1:75" ht="15.6" x14ac:dyDescent="0.3">
      <c r="A4" s="1"/>
      <c r="B4" s="2"/>
      <c r="C4" s="3"/>
      <c r="D4" s="2"/>
      <c r="E4" s="2"/>
      <c r="F4" s="7" t="s">
        <v>3</v>
      </c>
      <c r="G4" s="2">
        <f>E1</f>
        <v>0</v>
      </c>
      <c r="H4" s="2"/>
      <c r="I4" s="2"/>
      <c r="K4" s="7"/>
      <c r="L4" s="7"/>
      <c r="M4" s="7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7" t="s">
        <v>3</v>
      </c>
      <c r="AE4" s="2">
        <f>E1</f>
        <v>0</v>
      </c>
      <c r="AF4" s="2"/>
      <c r="AG4" s="2"/>
      <c r="AI4" s="7"/>
      <c r="AJ4" s="7"/>
      <c r="AK4" s="7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77"/>
      <c r="BL4" s="77"/>
      <c r="BM4" s="77"/>
      <c r="BN4" s="77"/>
      <c r="BO4" s="2"/>
      <c r="BP4" s="70"/>
      <c r="BQ4" s="70"/>
      <c r="BR4" s="70"/>
      <c r="BS4" s="70"/>
      <c r="BT4" s="70"/>
      <c r="BU4" s="2"/>
      <c r="BV4" s="2"/>
      <c r="BW4" s="2"/>
    </row>
    <row r="5" spans="1:75" ht="15.6" x14ac:dyDescent="0.3">
      <c r="A5" s="1" t="s">
        <v>107</v>
      </c>
      <c r="B5" s="7"/>
      <c r="C5" s="2"/>
      <c r="D5" s="2"/>
      <c r="E5" s="2"/>
      <c r="F5" s="7" t="s">
        <v>7</v>
      </c>
      <c r="G5" s="2"/>
      <c r="H5" s="2"/>
      <c r="I5" s="2"/>
      <c r="K5" s="2"/>
      <c r="L5" s="2"/>
      <c r="M5" s="2"/>
      <c r="N5" s="2"/>
      <c r="O5" s="2"/>
      <c r="P5" s="2"/>
      <c r="Q5" s="2"/>
      <c r="R5" s="2"/>
      <c r="S5" s="7" t="s">
        <v>85</v>
      </c>
      <c r="T5" s="7"/>
      <c r="U5" s="2"/>
      <c r="V5" s="2"/>
      <c r="W5" s="2"/>
      <c r="X5" s="2"/>
      <c r="Y5" s="2"/>
      <c r="Z5" s="2"/>
      <c r="AA5" s="2"/>
      <c r="AB5" s="2"/>
      <c r="AC5" s="7"/>
      <c r="AD5" s="7" t="s">
        <v>7</v>
      </c>
      <c r="AE5" s="2"/>
      <c r="AF5" s="2"/>
      <c r="AG5" s="2"/>
      <c r="AI5" s="2"/>
      <c r="AJ5" s="2"/>
      <c r="AK5" s="2"/>
      <c r="AL5" s="2"/>
      <c r="AM5" s="2"/>
      <c r="AN5" s="2"/>
      <c r="AO5" s="2"/>
      <c r="AP5" s="2"/>
      <c r="AQ5" s="7"/>
      <c r="AR5" s="2"/>
      <c r="AS5" s="2"/>
      <c r="AT5" s="2"/>
      <c r="AU5" s="2"/>
      <c r="AV5" s="2"/>
      <c r="AW5" s="7"/>
      <c r="AX5" s="7"/>
      <c r="AY5" s="52"/>
      <c r="AZ5" s="7" t="s">
        <v>4</v>
      </c>
      <c r="BA5" s="7"/>
      <c r="BB5" s="2"/>
      <c r="BC5" s="2"/>
      <c r="BD5" s="2"/>
      <c r="BE5" s="2"/>
      <c r="BF5" s="2"/>
      <c r="BG5" s="2"/>
      <c r="BH5" s="2"/>
      <c r="BI5" s="2"/>
      <c r="BJ5" s="2"/>
      <c r="BK5" s="78" t="s">
        <v>5</v>
      </c>
      <c r="BL5" s="77"/>
      <c r="BM5" s="77"/>
      <c r="BN5" s="77"/>
      <c r="BO5" s="52"/>
      <c r="BP5" s="47" t="s">
        <v>6</v>
      </c>
      <c r="BQ5" s="70"/>
      <c r="BR5" s="70"/>
      <c r="BS5" s="70"/>
      <c r="BT5" s="70"/>
      <c r="BU5" s="2"/>
      <c r="BV5" s="2"/>
      <c r="BW5" s="2"/>
    </row>
    <row r="6" spans="1:75" ht="15.6" x14ac:dyDescent="0.3">
      <c r="A6" s="1" t="s">
        <v>43</v>
      </c>
      <c r="B6" s="7">
        <v>6</v>
      </c>
      <c r="C6" s="2"/>
      <c r="D6" s="2"/>
      <c r="E6" s="2"/>
      <c r="R6" s="2"/>
      <c r="S6" s="2">
        <f>E1</f>
        <v>0</v>
      </c>
      <c r="T6" s="2"/>
      <c r="U6" s="2"/>
      <c r="V6" s="2"/>
      <c r="W6" s="2"/>
      <c r="X6" s="2"/>
      <c r="Y6" s="2"/>
      <c r="Z6" s="2"/>
      <c r="AA6" s="2"/>
      <c r="AB6" s="2"/>
      <c r="AC6" s="2"/>
      <c r="AP6" s="2"/>
      <c r="AQ6" s="2"/>
      <c r="AR6" s="2"/>
      <c r="AS6" s="2"/>
      <c r="AT6" s="2"/>
      <c r="AU6" s="2"/>
      <c r="AV6" s="2"/>
      <c r="AW6" s="2"/>
      <c r="AX6" s="2"/>
      <c r="AY6" s="52"/>
      <c r="AZ6" s="2">
        <f>E2</f>
        <v>0</v>
      </c>
      <c r="BA6" s="2"/>
      <c r="BB6" s="2"/>
      <c r="BC6" s="2"/>
      <c r="BD6" s="2"/>
      <c r="BE6" s="2"/>
      <c r="BF6" s="2"/>
      <c r="BG6" s="2"/>
      <c r="BH6" s="2"/>
      <c r="BI6" s="2"/>
      <c r="BJ6" s="2"/>
      <c r="BK6" s="77">
        <f>E2</f>
        <v>0</v>
      </c>
      <c r="BL6" s="77"/>
      <c r="BM6" s="77"/>
      <c r="BN6" s="77"/>
      <c r="BO6" s="52"/>
      <c r="BP6" s="70"/>
      <c r="BQ6" s="70"/>
      <c r="BR6" s="70"/>
      <c r="BS6" s="70"/>
      <c r="BT6" s="70"/>
      <c r="BU6" s="2"/>
      <c r="BV6" s="2"/>
      <c r="BW6" s="2"/>
    </row>
    <row r="7" spans="1:75" x14ac:dyDescent="0.3">
      <c r="A7" s="2"/>
      <c r="B7" s="2"/>
      <c r="C7" s="2"/>
      <c r="D7" s="2"/>
      <c r="E7" s="2"/>
      <c r="F7" s="7" t="s">
        <v>16</v>
      </c>
      <c r="G7" s="2"/>
      <c r="H7" s="2"/>
      <c r="I7" s="2"/>
      <c r="J7" s="138" t="s">
        <v>16</v>
      </c>
      <c r="K7" s="11"/>
      <c r="L7" s="11"/>
      <c r="M7" s="11" t="s">
        <v>17</v>
      </c>
      <c r="O7" s="11"/>
      <c r="P7" s="11" t="s">
        <v>18</v>
      </c>
      <c r="Q7" s="11" t="s">
        <v>87</v>
      </c>
      <c r="R7" s="10"/>
      <c r="S7" s="2"/>
      <c r="T7" s="2"/>
      <c r="U7" s="2"/>
      <c r="V7" s="2"/>
      <c r="W7" s="2"/>
      <c r="X7" s="2"/>
      <c r="Y7" s="2"/>
      <c r="Z7" s="2"/>
      <c r="AA7" s="2"/>
      <c r="AB7" s="2"/>
      <c r="AC7" s="10"/>
      <c r="AD7" s="7" t="s">
        <v>16</v>
      </c>
      <c r="AE7" s="2"/>
      <c r="AF7" s="2"/>
      <c r="AG7" s="2"/>
      <c r="AH7" s="138" t="s">
        <v>16</v>
      </c>
      <c r="AI7" s="11"/>
      <c r="AJ7" s="11"/>
      <c r="AK7" s="11" t="s">
        <v>17</v>
      </c>
      <c r="AM7" s="11"/>
      <c r="AN7" s="11" t="s">
        <v>18</v>
      </c>
      <c r="AO7" s="11" t="s">
        <v>87</v>
      </c>
      <c r="AP7" s="2"/>
      <c r="AQ7" s="2" t="s">
        <v>42</v>
      </c>
      <c r="AR7" s="2"/>
      <c r="AS7" s="2"/>
      <c r="AT7" s="2"/>
      <c r="AU7" s="2"/>
      <c r="AV7" s="2"/>
      <c r="AW7" s="2"/>
      <c r="AX7" s="10" t="s">
        <v>42</v>
      </c>
      <c r="AY7" s="52"/>
      <c r="AZ7" s="2"/>
      <c r="BA7" s="2"/>
      <c r="BB7" s="2"/>
      <c r="BC7" s="2"/>
      <c r="BD7" s="2"/>
      <c r="BE7" s="2"/>
      <c r="BF7" s="2"/>
      <c r="BG7" s="2"/>
      <c r="BH7" s="2"/>
      <c r="BI7" s="2"/>
      <c r="BJ7" s="10"/>
      <c r="BK7" s="78"/>
      <c r="BL7" s="77"/>
      <c r="BM7" s="77" t="s">
        <v>8</v>
      </c>
      <c r="BN7" s="77" t="s">
        <v>9</v>
      </c>
      <c r="BO7" s="52"/>
      <c r="BP7" s="47" t="s">
        <v>10</v>
      </c>
      <c r="BQ7" s="70"/>
      <c r="BR7" s="47" t="s">
        <v>2</v>
      </c>
      <c r="BS7" s="70"/>
      <c r="BT7" s="45" t="s">
        <v>11</v>
      </c>
      <c r="BU7" s="13"/>
      <c r="BV7" s="2"/>
      <c r="BW7" s="2"/>
    </row>
    <row r="8" spans="1:75" x14ac:dyDescent="0.3">
      <c r="A8" s="14" t="s">
        <v>12</v>
      </c>
      <c r="B8" s="71" t="s">
        <v>13</v>
      </c>
      <c r="C8" s="71" t="s">
        <v>7</v>
      </c>
      <c r="D8" s="71" t="s">
        <v>14</v>
      </c>
      <c r="E8" s="71" t="s">
        <v>15</v>
      </c>
      <c r="F8" s="71" t="s">
        <v>88</v>
      </c>
      <c r="G8" s="71" t="s">
        <v>91</v>
      </c>
      <c r="H8" s="71" t="s">
        <v>89</v>
      </c>
      <c r="I8" s="71" t="s">
        <v>92</v>
      </c>
      <c r="J8" s="20" t="s">
        <v>94</v>
      </c>
      <c r="K8" s="15" t="s">
        <v>17</v>
      </c>
      <c r="L8" s="15" t="s">
        <v>95</v>
      </c>
      <c r="M8" s="20" t="s">
        <v>94</v>
      </c>
      <c r="N8" s="37" t="s">
        <v>18</v>
      </c>
      <c r="O8" s="15" t="s">
        <v>95</v>
      </c>
      <c r="P8" s="20" t="s">
        <v>94</v>
      </c>
      <c r="Q8" s="20" t="s">
        <v>94</v>
      </c>
      <c r="R8" s="16"/>
      <c r="S8" s="14" t="s">
        <v>19</v>
      </c>
      <c r="T8" s="14" t="s">
        <v>20</v>
      </c>
      <c r="U8" s="14" t="s">
        <v>21</v>
      </c>
      <c r="V8" s="14" t="s">
        <v>22</v>
      </c>
      <c r="W8" s="14" t="s">
        <v>23</v>
      </c>
      <c r="X8" s="14" t="s">
        <v>24</v>
      </c>
      <c r="Y8" s="14" t="s">
        <v>25</v>
      </c>
      <c r="Z8" s="14" t="s">
        <v>26</v>
      </c>
      <c r="AA8" s="14" t="s">
        <v>27</v>
      </c>
      <c r="AB8" s="14" t="s">
        <v>28</v>
      </c>
      <c r="AC8" s="16"/>
      <c r="AD8" s="71" t="s">
        <v>88</v>
      </c>
      <c r="AE8" s="71" t="s">
        <v>91</v>
      </c>
      <c r="AF8" s="71" t="s">
        <v>89</v>
      </c>
      <c r="AG8" s="71" t="s">
        <v>92</v>
      </c>
      <c r="AH8" s="20" t="s">
        <v>94</v>
      </c>
      <c r="AI8" s="15" t="s">
        <v>17</v>
      </c>
      <c r="AJ8" s="15" t="s">
        <v>95</v>
      </c>
      <c r="AK8" s="20" t="s">
        <v>94</v>
      </c>
      <c r="AL8" s="37" t="s">
        <v>18</v>
      </c>
      <c r="AM8" s="15" t="s">
        <v>95</v>
      </c>
      <c r="AN8" s="20" t="s">
        <v>94</v>
      </c>
      <c r="AO8" s="20" t="s">
        <v>94</v>
      </c>
      <c r="AP8" s="18"/>
      <c r="AQ8" s="15" t="s">
        <v>32</v>
      </c>
      <c r="AR8" s="15" t="s">
        <v>33</v>
      </c>
      <c r="AS8" s="15" t="s">
        <v>34</v>
      </c>
      <c r="AT8" s="15" t="s">
        <v>35</v>
      </c>
      <c r="AU8" s="15" t="s">
        <v>126</v>
      </c>
      <c r="AV8" s="15" t="s">
        <v>36</v>
      </c>
      <c r="AW8" s="14" t="s">
        <v>37</v>
      </c>
      <c r="AX8" s="14" t="s">
        <v>31</v>
      </c>
      <c r="AY8" s="54"/>
      <c r="AZ8" s="14" t="s">
        <v>19</v>
      </c>
      <c r="BA8" s="14" t="s">
        <v>20</v>
      </c>
      <c r="BB8" s="14" t="s">
        <v>21</v>
      </c>
      <c r="BC8" s="14" t="s">
        <v>22</v>
      </c>
      <c r="BD8" s="14" t="s">
        <v>23</v>
      </c>
      <c r="BE8" s="14" t="s">
        <v>24</v>
      </c>
      <c r="BF8" s="14" t="s">
        <v>25</v>
      </c>
      <c r="BG8" s="14" t="s">
        <v>26</v>
      </c>
      <c r="BH8" s="14" t="s">
        <v>27</v>
      </c>
      <c r="BI8" s="14" t="s">
        <v>28</v>
      </c>
      <c r="BJ8" s="16"/>
      <c r="BK8" s="79" t="s">
        <v>29</v>
      </c>
      <c r="BL8" s="79" t="s">
        <v>9</v>
      </c>
      <c r="BM8" s="79" t="s">
        <v>30</v>
      </c>
      <c r="BN8" s="79" t="s">
        <v>31</v>
      </c>
      <c r="BO8" s="55"/>
      <c r="BP8" s="75" t="s">
        <v>38</v>
      </c>
      <c r="BQ8" s="71"/>
      <c r="BR8" s="75" t="s">
        <v>38</v>
      </c>
      <c r="BS8" s="90"/>
      <c r="BT8" s="76" t="s">
        <v>38</v>
      </c>
      <c r="BU8" s="20" t="s">
        <v>41</v>
      </c>
      <c r="BV8" s="10"/>
      <c r="BW8" s="10"/>
    </row>
    <row r="9" spans="1:75" x14ac:dyDescent="0.3">
      <c r="A9" s="10"/>
      <c r="B9" s="10"/>
      <c r="C9" s="10"/>
      <c r="D9" s="10"/>
      <c r="E9" s="10"/>
      <c r="F9" s="70"/>
      <c r="G9" s="70"/>
      <c r="H9" s="70"/>
      <c r="I9" s="70"/>
      <c r="J9" s="13"/>
      <c r="K9" s="13"/>
      <c r="L9" s="13"/>
      <c r="M9" s="13"/>
      <c r="N9" s="13"/>
      <c r="O9" s="13"/>
      <c r="P9" s="13"/>
      <c r="Q9" s="13"/>
      <c r="R9" s="16"/>
      <c r="S9" s="10"/>
      <c r="T9" s="10"/>
      <c r="U9" s="10"/>
      <c r="V9" s="10"/>
      <c r="W9" s="10"/>
      <c r="X9" s="10"/>
      <c r="Y9" s="10"/>
      <c r="Z9" s="10"/>
      <c r="AA9" s="10"/>
      <c r="AB9" s="10"/>
      <c r="AC9" s="16"/>
      <c r="AD9" s="70"/>
      <c r="AE9" s="70"/>
      <c r="AF9" s="70"/>
      <c r="AG9" s="70"/>
      <c r="AH9" s="13"/>
      <c r="AI9" s="13"/>
      <c r="AJ9" s="13"/>
      <c r="AK9" s="13"/>
      <c r="AL9" s="13"/>
      <c r="AM9" s="13"/>
      <c r="AN9" s="13"/>
      <c r="AO9" s="13"/>
      <c r="AP9" s="18"/>
      <c r="AQ9" s="13"/>
      <c r="AR9" s="13"/>
      <c r="AS9" s="13"/>
      <c r="AT9" s="13"/>
      <c r="AU9" s="13"/>
      <c r="AV9" s="13"/>
      <c r="AW9" s="10"/>
      <c r="AX9" s="10"/>
      <c r="AY9" s="54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6"/>
      <c r="BK9" s="77"/>
      <c r="BL9" s="77"/>
      <c r="BM9" s="77"/>
      <c r="BN9" s="77"/>
      <c r="BO9" s="55"/>
      <c r="BP9" s="47"/>
      <c r="BQ9" s="70"/>
      <c r="BR9" s="47"/>
      <c r="BS9" s="87"/>
      <c r="BT9" s="45"/>
      <c r="BU9" s="12"/>
      <c r="BV9" s="2"/>
      <c r="BW9" s="2"/>
    </row>
    <row r="10" spans="1:75" x14ac:dyDescent="0.3">
      <c r="A10" s="10">
        <v>18</v>
      </c>
      <c r="B10" t="s">
        <v>133</v>
      </c>
      <c r="C10" t="s">
        <v>134</v>
      </c>
      <c r="D10" s="73" t="s">
        <v>135</v>
      </c>
      <c r="E10" t="s">
        <v>136</v>
      </c>
      <c r="F10" s="33">
        <v>6.2</v>
      </c>
      <c r="G10" s="33">
        <v>6.5</v>
      </c>
      <c r="H10" s="33">
        <v>5.5</v>
      </c>
      <c r="I10" s="33">
        <v>5.8</v>
      </c>
      <c r="J10" s="139">
        <f>(F10+G10+H10+I10)/4</f>
        <v>6</v>
      </c>
      <c r="K10" s="33">
        <v>6.9</v>
      </c>
      <c r="L10" s="33"/>
      <c r="M10" s="139">
        <f>K10-L10</f>
        <v>6.9</v>
      </c>
      <c r="N10" s="33">
        <v>6.4</v>
      </c>
      <c r="O10" s="33"/>
      <c r="P10" s="139">
        <f>N10-O10</f>
        <v>6.4</v>
      </c>
      <c r="Q10" s="4">
        <f>((J10*0.4)+(M10*0.4)+(P10*0.2))</f>
        <v>6.44</v>
      </c>
      <c r="R10" s="23"/>
      <c r="S10" s="25">
        <v>5.6</v>
      </c>
      <c r="T10" s="25">
        <v>7.5</v>
      </c>
      <c r="U10" s="25">
        <v>7.2</v>
      </c>
      <c r="V10" s="25">
        <v>8</v>
      </c>
      <c r="W10" s="25">
        <v>7.2</v>
      </c>
      <c r="X10" s="25">
        <v>8.1999999999999993</v>
      </c>
      <c r="Y10" s="25">
        <v>9</v>
      </c>
      <c r="Z10" s="25">
        <v>7.2</v>
      </c>
      <c r="AA10" s="26">
        <f>SUM(S10:Z10)</f>
        <v>59.900000000000006</v>
      </c>
      <c r="AB10" s="4">
        <f>AA10/8</f>
        <v>7.4875000000000007</v>
      </c>
      <c r="AC10" s="23"/>
      <c r="AD10" s="33">
        <v>6.2</v>
      </c>
      <c r="AE10" s="33">
        <v>6.5</v>
      </c>
      <c r="AF10" s="33">
        <v>5.5</v>
      </c>
      <c r="AG10" s="33">
        <v>5.8</v>
      </c>
      <c r="AH10" s="139">
        <f>(AD10+AE10+AF10+AG10)/4</f>
        <v>6</v>
      </c>
      <c r="AI10" s="33">
        <v>6.9</v>
      </c>
      <c r="AJ10" s="33"/>
      <c r="AK10" s="139">
        <f>AI10-AJ10</f>
        <v>6.9</v>
      </c>
      <c r="AL10" s="33">
        <v>6.4</v>
      </c>
      <c r="AM10" s="33"/>
      <c r="AN10" s="139">
        <f>AL10-AM10</f>
        <v>6.4</v>
      </c>
      <c r="AO10" s="4">
        <f>((AH10*0.4)+(AK10*0.4)+(AN10*0.2))</f>
        <v>6.44</v>
      </c>
      <c r="AP10" s="29"/>
      <c r="AQ10" s="25">
        <v>8</v>
      </c>
      <c r="AR10" s="25">
        <v>7</v>
      </c>
      <c r="AS10" s="25">
        <v>7.2</v>
      </c>
      <c r="AT10" s="25">
        <v>6.9</v>
      </c>
      <c r="AU10" s="25">
        <v>5.9</v>
      </c>
      <c r="AV10" s="4">
        <f>SUM((AQ10*0.2),(AR10*0.25),(AS10*0.2),(AT10*0.2),(AU10*0.15))</f>
        <v>7.0549999999999997</v>
      </c>
      <c r="AW10" s="30"/>
      <c r="AX10" s="4">
        <f>AV10-AW10</f>
        <v>7.0549999999999997</v>
      </c>
      <c r="AY10" s="59"/>
      <c r="AZ10" s="25">
        <v>6.8</v>
      </c>
      <c r="BA10" s="25">
        <v>6.8</v>
      </c>
      <c r="BB10" s="25">
        <v>8</v>
      </c>
      <c r="BC10" s="25">
        <v>7.5</v>
      </c>
      <c r="BD10" s="25">
        <v>6.3</v>
      </c>
      <c r="BE10" s="25">
        <v>6.5</v>
      </c>
      <c r="BF10" s="25">
        <v>8</v>
      </c>
      <c r="BG10" s="25">
        <v>6.5</v>
      </c>
      <c r="BH10" s="26">
        <f>SUM(AZ10:BG10)</f>
        <v>56.4</v>
      </c>
      <c r="BI10" s="4">
        <f>BH10/8</f>
        <v>7.05</v>
      </c>
      <c r="BJ10" s="23"/>
      <c r="BK10" s="80">
        <v>8.1539999999999999</v>
      </c>
      <c r="BL10" s="77">
        <f>BK10</f>
        <v>8.1539999999999999</v>
      </c>
      <c r="BM10" s="81"/>
      <c r="BN10" s="77">
        <f>SUM(BL10-BM10)</f>
        <v>8.1539999999999999</v>
      </c>
      <c r="BO10" s="59"/>
      <c r="BP10" s="77">
        <f>SUM((Q10*0.25)+(AB10*0.375)+(BI10*0.375))</f>
        <v>7.0615625</v>
      </c>
      <c r="BQ10" s="70"/>
      <c r="BR10" s="77">
        <f>SUM((AO10*0.25),(AX10*0.25),(BN10*0.5))</f>
        <v>7.4507500000000002</v>
      </c>
      <c r="BS10" s="70"/>
      <c r="BT10" s="78">
        <f>AVERAGE(BP10:BR10)</f>
        <v>7.2561562500000001</v>
      </c>
      <c r="BU10" s="31">
        <v>1</v>
      </c>
      <c r="BV10" s="2"/>
      <c r="BW10" s="2"/>
    </row>
    <row r="11" spans="1:75" x14ac:dyDescent="0.3">
      <c r="A11" s="10">
        <v>1</v>
      </c>
      <c r="B11" t="s">
        <v>137</v>
      </c>
      <c r="C11" t="s">
        <v>138</v>
      </c>
      <c r="D11" s="2" t="s">
        <v>139</v>
      </c>
      <c r="E11" t="s">
        <v>140</v>
      </c>
      <c r="F11" s="33">
        <v>7.2</v>
      </c>
      <c r="G11" s="33">
        <v>7.5</v>
      </c>
      <c r="H11" s="33">
        <v>6</v>
      </c>
      <c r="I11" s="33">
        <v>6.5</v>
      </c>
      <c r="J11" s="139">
        <f>(F11+G11+H11+I11)/4</f>
        <v>6.8</v>
      </c>
      <c r="K11" s="33">
        <v>7</v>
      </c>
      <c r="L11" s="33"/>
      <c r="M11" s="139">
        <f>K11-L11</f>
        <v>7</v>
      </c>
      <c r="N11" s="33">
        <v>7.8</v>
      </c>
      <c r="O11" s="33"/>
      <c r="P11" s="139">
        <f>N11-O11</f>
        <v>7.8</v>
      </c>
      <c r="Q11" s="4">
        <f>((J11*0.4)+(M11*0.4)+(P11*0.2))</f>
        <v>7.08</v>
      </c>
      <c r="R11" s="23"/>
      <c r="S11" s="25">
        <v>4.2</v>
      </c>
      <c r="T11" s="25">
        <v>7</v>
      </c>
      <c r="U11" s="25">
        <v>6.2</v>
      </c>
      <c r="V11" s="25">
        <v>5.9</v>
      </c>
      <c r="W11" s="25">
        <v>7</v>
      </c>
      <c r="X11" s="25">
        <v>7</v>
      </c>
      <c r="Y11" s="25">
        <v>3</v>
      </c>
      <c r="Z11" s="25">
        <v>6</v>
      </c>
      <c r="AA11" s="26">
        <f>SUM(S11:Z11)</f>
        <v>46.3</v>
      </c>
      <c r="AB11" s="4">
        <f>AA11/8</f>
        <v>5.7874999999999996</v>
      </c>
      <c r="AC11" s="23"/>
      <c r="AD11" s="33">
        <v>7.2</v>
      </c>
      <c r="AE11" s="33">
        <v>7.5</v>
      </c>
      <c r="AF11" s="33">
        <v>6</v>
      </c>
      <c r="AG11" s="33">
        <v>6.5</v>
      </c>
      <c r="AH11" s="139">
        <f>(AD11+AE11+AF11+AG11)/4</f>
        <v>6.8</v>
      </c>
      <c r="AI11" s="33">
        <v>7</v>
      </c>
      <c r="AJ11" s="33"/>
      <c r="AK11" s="139">
        <f>AI11-AJ11</f>
        <v>7</v>
      </c>
      <c r="AL11" s="33">
        <v>7.8</v>
      </c>
      <c r="AM11" s="33"/>
      <c r="AN11" s="139">
        <f>AL11-AM11</f>
        <v>7.8</v>
      </c>
      <c r="AO11" s="4">
        <f>((AH11*0.4)+(AK11*0.4)+(AN11*0.2))</f>
        <v>7.08</v>
      </c>
      <c r="AP11" s="29"/>
      <c r="AQ11" s="25">
        <v>7.8</v>
      </c>
      <c r="AR11" s="25">
        <v>7.9</v>
      </c>
      <c r="AS11" s="25">
        <v>8</v>
      </c>
      <c r="AT11" s="25">
        <v>6.9</v>
      </c>
      <c r="AU11" s="25">
        <v>6.8</v>
      </c>
      <c r="AV11" s="4">
        <f>SUM((AQ11*0.2),(AR11*0.25),(AS11*0.2),(AT11*0.2),(AU11*0.15))</f>
        <v>7.5350000000000001</v>
      </c>
      <c r="AW11" s="30">
        <v>1</v>
      </c>
      <c r="AX11" s="4">
        <f>AV11-AW11</f>
        <v>6.5350000000000001</v>
      </c>
      <c r="AY11" s="59"/>
      <c r="AZ11" s="25">
        <v>5.5</v>
      </c>
      <c r="BA11" s="25">
        <v>6.5</v>
      </c>
      <c r="BB11" s="25">
        <v>8</v>
      </c>
      <c r="BC11" s="25">
        <v>5.5</v>
      </c>
      <c r="BD11" s="25">
        <v>5</v>
      </c>
      <c r="BE11" s="25">
        <v>5</v>
      </c>
      <c r="BF11" s="25">
        <v>4</v>
      </c>
      <c r="BG11" s="25">
        <v>4.8</v>
      </c>
      <c r="BH11" s="26">
        <f>SUM(AZ11:BG11)</f>
        <v>44.3</v>
      </c>
      <c r="BI11" s="4">
        <f>BH11/8</f>
        <v>5.5374999999999996</v>
      </c>
      <c r="BJ11" s="23"/>
      <c r="BK11" s="80">
        <v>7.0910000000000002</v>
      </c>
      <c r="BL11" s="77">
        <f>BK11</f>
        <v>7.0910000000000002</v>
      </c>
      <c r="BM11" s="81"/>
      <c r="BN11" s="77">
        <f>SUM(BL11-BM11)</f>
        <v>7.0910000000000002</v>
      </c>
      <c r="BO11" s="59"/>
      <c r="BP11" s="77">
        <f>SUM((Q11*0.25)+(AB11*0.375)+(BI11*0.375))</f>
        <v>6.0168749999999989</v>
      </c>
      <c r="BQ11" s="70"/>
      <c r="BR11" s="77">
        <f>SUM((AO11*0.25),(AX11*0.25),(BN11*0.5))</f>
        <v>6.9492500000000001</v>
      </c>
      <c r="BS11" s="70"/>
      <c r="BT11" s="78">
        <f>AVERAGE(BP11:BR11)</f>
        <v>6.4830624999999991</v>
      </c>
      <c r="BU11" s="31">
        <v>2</v>
      </c>
      <c r="BV11" s="2"/>
      <c r="BW11" s="2"/>
    </row>
    <row r="12" spans="1:75" x14ac:dyDescent="0.3">
      <c r="A12" s="10">
        <v>19</v>
      </c>
      <c r="B12" t="s">
        <v>132</v>
      </c>
      <c r="C12" t="s">
        <v>128</v>
      </c>
      <c r="D12" s="2" t="s">
        <v>129</v>
      </c>
      <c r="E12" t="s">
        <v>130</v>
      </c>
      <c r="F12" s="33">
        <v>7</v>
      </c>
      <c r="G12" s="33">
        <v>7.2</v>
      </c>
      <c r="H12" s="33">
        <v>6.2</v>
      </c>
      <c r="I12" s="33">
        <v>6.5</v>
      </c>
      <c r="J12" s="139">
        <f>(F12+G12+H12+I12)/4</f>
        <v>6.7249999999999996</v>
      </c>
      <c r="K12" s="33">
        <v>7.6</v>
      </c>
      <c r="L12" s="33"/>
      <c r="M12" s="139">
        <f>K12-L12</f>
        <v>7.6</v>
      </c>
      <c r="N12" s="33">
        <v>7</v>
      </c>
      <c r="O12" s="33"/>
      <c r="P12" s="139">
        <f>N12-O12</f>
        <v>7</v>
      </c>
      <c r="Q12" s="4">
        <f>((J12*0.4)+(M12*0.4)+(P12*0.2))</f>
        <v>7.1300000000000008</v>
      </c>
      <c r="R12" s="23"/>
      <c r="S12" s="25">
        <v>5.5</v>
      </c>
      <c r="T12" s="25">
        <v>5.5</v>
      </c>
      <c r="U12" s="25">
        <v>5.6</v>
      </c>
      <c r="V12" s="25">
        <v>7.2</v>
      </c>
      <c r="W12" s="25">
        <v>4.5</v>
      </c>
      <c r="X12" s="25">
        <v>4.5</v>
      </c>
      <c r="Y12" s="25">
        <v>7.4</v>
      </c>
      <c r="Z12" s="25">
        <v>5.9</v>
      </c>
      <c r="AA12" s="26">
        <f>SUM(S12:Z12)</f>
        <v>46.099999999999994</v>
      </c>
      <c r="AB12" s="4">
        <f>AA12/8</f>
        <v>5.7624999999999993</v>
      </c>
      <c r="AC12" s="23"/>
      <c r="AD12" s="33">
        <v>4.2</v>
      </c>
      <c r="AE12" s="33">
        <v>5</v>
      </c>
      <c r="AF12" s="33">
        <v>5.5</v>
      </c>
      <c r="AG12" s="33">
        <v>5.2</v>
      </c>
      <c r="AH12" s="139">
        <f>(AD12+AE12+AF12+AG12)/4</f>
        <v>4.9749999999999996</v>
      </c>
      <c r="AI12" s="33">
        <v>5.5</v>
      </c>
      <c r="AJ12" s="33"/>
      <c r="AK12" s="139">
        <f>AI12-AJ12</f>
        <v>5.5</v>
      </c>
      <c r="AL12" s="33">
        <v>5.6</v>
      </c>
      <c r="AM12" s="33"/>
      <c r="AN12" s="139">
        <f>AL12-AM12</f>
        <v>5.6</v>
      </c>
      <c r="AO12" s="4">
        <f>((AH12*0.4)+(AK12*0.4)+(AN12*0.2))</f>
        <v>5.3100000000000005</v>
      </c>
      <c r="AP12" s="29"/>
      <c r="AQ12" s="25">
        <v>5.5</v>
      </c>
      <c r="AR12" s="25">
        <v>4</v>
      </c>
      <c r="AS12" s="25">
        <v>5.6</v>
      </c>
      <c r="AT12" s="25">
        <v>5.8</v>
      </c>
      <c r="AU12" s="25">
        <v>3.9</v>
      </c>
      <c r="AV12" s="4">
        <f>SUM((AQ12*0.2),(AR12*0.25),(AS12*0.2),(AT12*0.2),(AU12*0.15))</f>
        <v>4.9649999999999999</v>
      </c>
      <c r="AW12" s="30"/>
      <c r="AX12" s="4">
        <f>AV12-AW12</f>
        <v>4.9649999999999999</v>
      </c>
      <c r="AY12" s="59"/>
      <c r="AZ12" s="25">
        <v>4.8</v>
      </c>
      <c r="BA12" s="25">
        <v>5.8</v>
      </c>
      <c r="BB12" s="25">
        <v>6</v>
      </c>
      <c r="BC12" s="25">
        <v>5</v>
      </c>
      <c r="BD12" s="25">
        <v>5.8</v>
      </c>
      <c r="BE12" s="25">
        <v>5.5</v>
      </c>
      <c r="BF12" s="25">
        <v>5.5</v>
      </c>
      <c r="BG12" s="25">
        <v>4.8</v>
      </c>
      <c r="BH12" s="26">
        <f>SUM(AZ12:BG12)</f>
        <v>43.2</v>
      </c>
      <c r="BI12" s="4">
        <f>BH12/8</f>
        <v>5.4</v>
      </c>
      <c r="BJ12" s="23"/>
      <c r="BK12" s="80">
        <v>6.8879999999999999</v>
      </c>
      <c r="BL12" s="77">
        <f>BK12</f>
        <v>6.8879999999999999</v>
      </c>
      <c r="BM12" s="81"/>
      <c r="BN12" s="77">
        <f>SUM(BL12-BM12)</f>
        <v>6.8879999999999999</v>
      </c>
      <c r="BO12" s="59"/>
      <c r="BP12" s="77">
        <f>SUM((Q12*0.25)+(AB12*0.375)+(BI12*0.375))</f>
        <v>5.9684375000000003</v>
      </c>
      <c r="BQ12" s="70"/>
      <c r="BR12" s="77">
        <f>SUM((AO12*0.25),(AX12*0.25),(BN12*0.5))</f>
        <v>6.0127500000000005</v>
      </c>
      <c r="BS12" s="70"/>
      <c r="BT12" s="78">
        <f>AVERAGE(BP12:BR12)</f>
        <v>5.9905937500000004</v>
      </c>
      <c r="BU12" s="31">
        <v>3</v>
      </c>
      <c r="BV12" s="2"/>
      <c r="BW12" s="2"/>
    </row>
    <row r="13" spans="1:75" x14ac:dyDescent="0.3">
      <c r="A13" s="10">
        <v>21</v>
      </c>
      <c r="B13" t="s">
        <v>127</v>
      </c>
      <c r="C13" t="s">
        <v>128</v>
      </c>
      <c r="D13" s="2" t="s">
        <v>129</v>
      </c>
      <c r="E13" t="s">
        <v>130</v>
      </c>
      <c r="F13" s="33">
        <v>7</v>
      </c>
      <c r="G13" s="33">
        <v>7.2</v>
      </c>
      <c r="H13" s="33">
        <v>6.2</v>
      </c>
      <c r="I13" s="33">
        <v>6.5</v>
      </c>
      <c r="J13" s="139">
        <f>(F13+G13+H13+I13)/4</f>
        <v>6.7249999999999996</v>
      </c>
      <c r="K13" s="33">
        <v>7.6</v>
      </c>
      <c r="L13" s="33"/>
      <c r="M13" s="139">
        <f>K13-L13</f>
        <v>7.6</v>
      </c>
      <c r="N13" s="33">
        <v>7</v>
      </c>
      <c r="O13" s="33"/>
      <c r="P13" s="139">
        <f>N13-O13</f>
        <v>7</v>
      </c>
      <c r="Q13" s="4">
        <f>((J13*0.4)+(M13*0.4)+(P13*0.2))</f>
        <v>7.1300000000000008</v>
      </c>
      <c r="R13" s="23"/>
      <c r="S13" s="25">
        <v>5.4</v>
      </c>
      <c r="T13" s="25">
        <v>7.5</v>
      </c>
      <c r="U13" s="25">
        <v>6.6</v>
      </c>
      <c r="V13" s="25">
        <v>7</v>
      </c>
      <c r="W13" s="25">
        <v>6.6</v>
      </c>
      <c r="X13" s="25">
        <v>7</v>
      </c>
      <c r="Y13" s="25">
        <v>7</v>
      </c>
      <c r="Z13" s="25">
        <v>5.5</v>
      </c>
      <c r="AA13" s="26">
        <f>SUM(S13:Z13)</f>
        <v>52.6</v>
      </c>
      <c r="AB13" s="4">
        <f>AA13/8</f>
        <v>6.5750000000000002</v>
      </c>
      <c r="AC13" s="23"/>
      <c r="AD13" s="33">
        <v>4.2</v>
      </c>
      <c r="AE13" s="33">
        <v>5</v>
      </c>
      <c r="AF13" s="33">
        <v>5.5</v>
      </c>
      <c r="AG13" s="33">
        <v>5.2</v>
      </c>
      <c r="AH13" s="139">
        <f>(AD13+AE13+AF13+AG13)/4</f>
        <v>4.9749999999999996</v>
      </c>
      <c r="AI13" s="33">
        <v>5.5</v>
      </c>
      <c r="AJ13" s="33">
        <v>4</v>
      </c>
      <c r="AK13" s="139">
        <f>AI13-AJ13</f>
        <v>1.5</v>
      </c>
      <c r="AL13" s="33">
        <v>5.6</v>
      </c>
      <c r="AM13" s="33"/>
      <c r="AN13" s="139">
        <f>AL13-AM13</f>
        <v>5.6</v>
      </c>
      <c r="AO13" s="4">
        <f>((AH13*0.4)+(AK13*0.4)+(AN13*0.2))</f>
        <v>3.71</v>
      </c>
      <c r="AP13" s="29"/>
      <c r="AQ13" s="25">
        <v>6</v>
      </c>
      <c r="AR13" s="25">
        <v>3.5</v>
      </c>
      <c r="AS13" s="25">
        <v>4</v>
      </c>
      <c r="AT13" s="25">
        <v>4</v>
      </c>
      <c r="AU13" s="25">
        <v>2</v>
      </c>
      <c r="AV13" s="4">
        <f>SUM((AQ13*0.2),(AR13*0.25),(AS13*0.2),(AT13*0.2),(AU13*0.15))</f>
        <v>3.9749999999999996</v>
      </c>
      <c r="AW13" s="30"/>
      <c r="AX13" s="4">
        <f>AV13-AW13</f>
        <v>3.9749999999999996</v>
      </c>
      <c r="AY13" s="59"/>
      <c r="AZ13" s="25">
        <v>5.5</v>
      </c>
      <c r="BA13" s="25">
        <v>6.5</v>
      </c>
      <c r="BB13" s="25">
        <v>6</v>
      </c>
      <c r="BC13" s="25">
        <v>5</v>
      </c>
      <c r="BD13" s="25">
        <v>5.5</v>
      </c>
      <c r="BE13" s="25">
        <v>5.5</v>
      </c>
      <c r="BF13" s="25">
        <v>5.8</v>
      </c>
      <c r="BG13" s="25">
        <v>4.8</v>
      </c>
      <c r="BH13" s="26">
        <f>SUM(AZ13:BG13)</f>
        <v>44.599999999999994</v>
      </c>
      <c r="BI13" s="4">
        <f>BH13/8</f>
        <v>5.5749999999999993</v>
      </c>
      <c r="BJ13" s="23"/>
      <c r="BK13" s="80">
        <v>6.5709999999999997</v>
      </c>
      <c r="BL13" s="77">
        <f>BK13</f>
        <v>6.5709999999999997</v>
      </c>
      <c r="BM13" s="81"/>
      <c r="BN13" s="77">
        <f>SUM(BL13-BM13)</f>
        <v>6.5709999999999997</v>
      </c>
      <c r="BO13" s="59"/>
      <c r="BP13" s="77">
        <f>SUM((Q13*0.25)+(AB13*0.375)+(BI13*0.375))</f>
        <v>6.3387499999999992</v>
      </c>
      <c r="BQ13" s="70"/>
      <c r="BR13" s="77">
        <f>SUM((AO13*0.25),(AX13*0.25),(BN13*0.5))</f>
        <v>5.2067499999999995</v>
      </c>
      <c r="BS13" s="70"/>
      <c r="BT13" s="78">
        <f>AVERAGE(BP13:BR13)</f>
        <v>5.7727499999999994</v>
      </c>
      <c r="BU13" s="31">
        <v>4</v>
      </c>
      <c r="BV13" s="2"/>
      <c r="BW13" s="2"/>
    </row>
    <row r="14" spans="1:75" x14ac:dyDescent="0.3">
      <c r="A14" s="10">
        <v>20</v>
      </c>
      <c r="B14" t="s">
        <v>131</v>
      </c>
      <c r="C14" t="s">
        <v>128</v>
      </c>
      <c r="D14" s="2" t="s">
        <v>129</v>
      </c>
      <c r="E14" t="s">
        <v>130</v>
      </c>
      <c r="F14" s="33">
        <v>7</v>
      </c>
      <c r="G14" s="33">
        <v>7.2</v>
      </c>
      <c r="H14" s="33">
        <v>6.2</v>
      </c>
      <c r="I14" s="33">
        <v>6.5</v>
      </c>
      <c r="J14" s="139">
        <f>(F14+G14+H14+I14)/4</f>
        <v>6.7249999999999996</v>
      </c>
      <c r="K14" s="33">
        <v>7.6</v>
      </c>
      <c r="L14" s="33"/>
      <c r="M14" s="139">
        <f>K14-L14</f>
        <v>7.6</v>
      </c>
      <c r="N14" s="33">
        <v>7</v>
      </c>
      <c r="O14" s="33"/>
      <c r="P14" s="139">
        <f>N14-O14</f>
        <v>7</v>
      </c>
      <c r="Q14" s="4">
        <f>((J14*0.4)+(M14*0.4)+(P14*0.2))</f>
        <v>7.1300000000000008</v>
      </c>
      <c r="R14" s="23"/>
      <c r="S14" s="25">
        <v>3.4</v>
      </c>
      <c r="T14" s="25">
        <v>5</v>
      </c>
      <c r="U14" s="25">
        <v>4.5</v>
      </c>
      <c r="V14" s="25">
        <v>6.2</v>
      </c>
      <c r="W14" s="25">
        <v>4.2</v>
      </c>
      <c r="X14" s="25">
        <v>3.5</v>
      </c>
      <c r="Y14" s="25">
        <v>3.5</v>
      </c>
      <c r="Z14" s="25">
        <v>5.5</v>
      </c>
      <c r="AA14" s="26">
        <f>SUM(S14:Z14)</f>
        <v>35.799999999999997</v>
      </c>
      <c r="AB14" s="4">
        <f>AA14/8</f>
        <v>4.4749999999999996</v>
      </c>
      <c r="AC14" s="23"/>
      <c r="AD14" s="33">
        <v>4.2</v>
      </c>
      <c r="AE14" s="33">
        <v>5</v>
      </c>
      <c r="AF14" s="33">
        <v>5.5</v>
      </c>
      <c r="AG14" s="33">
        <v>5.2</v>
      </c>
      <c r="AH14" s="139">
        <f>(AD14+AE14+AF14+AG14)/4</f>
        <v>4.9749999999999996</v>
      </c>
      <c r="AI14" s="33">
        <v>5.5</v>
      </c>
      <c r="AJ14" s="33">
        <v>4</v>
      </c>
      <c r="AK14" s="139">
        <f>AI14-AJ14</f>
        <v>1.5</v>
      </c>
      <c r="AL14" s="33">
        <v>5.6</v>
      </c>
      <c r="AM14" s="33"/>
      <c r="AN14" s="139">
        <f>AL14-AM14</f>
        <v>5.6</v>
      </c>
      <c r="AO14" s="4">
        <f>((AH14*0.4)+(AK14*0.4)+(AN14*0.2))</f>
        <v>3.71</v>
      </c>
      <c r="AP14" s="29"/>
      <c r="AQ14" s="25">
        <v>6</v>
      </c>
      <c r="AR14" s="25">
        <v>2</v>
      </c>
      <c r="AS14" s="25">
        <v>3.5</v>
      </c>
      <c r="AT14" s="25">
        <v>3.5</v>
      </c>
      <c r="AU14" s="25">
        <v>2</v>
      </c>
      <c r="AV14" s="4">
        <f>SUM((AQ14*0.2),(AR14*0.25),(AS14*0.2),(AT14*0.2),(AU14*0.15))</f>
        <v>3.4000000000000004</v>
      </c>
      <c r="AW14" s="30"/>
      <c r="AX14" s="4">
        <f>AV14-AW14</f>
        <v>3.4000000000000004</v>
      </c>
      <c r="AY14" s="59"/>
      <c r="AZ14" s="25">
        <v>4</v>
      </c>
      <c r="BA14" s="25">
        <v>5.3</v>
      </c>
      <c r="BB14" s="25">
        <v>5.8</v>
      </c>
      <c r="BC14" s="25">
        <v>4.5</v>
      </c>
      <c r="BD14" s="25">
        <v>4.5</v>
      </c>
      <c r="BE14" s="25">
        <v>4</v>
      </c>
      <c r="BF14" s="25">
        <v>6</v>
      </c>
      <c r="BG14" s="25">
        <v>4.3</v>
      </c>
      <c r="BH14" s="26">
        <f>SUM(AZ14:BG14)</f>
        <v>38.4</v>
      </c>
      <c r="BI14" s="4">
        <f>BH14/8</f>
        <v>4.8</v>
      </c>
      <c r="BJ14" s="23"/>
      <c r="BK14" s="80">
        <v>6.5709999999999997</v>
      </c>
      <c r="BL14" s="77">
        <f>BK14</f>
        <v>6.5709999999999997</v>
      </c>
      <c r="BM14" s="81"/>
      <c r="BN14" s="77">
        <f>SUM(BL14-BM14)</f>
        <v>6.5709999999999997</v>
      </c>
      <c r="BO14" s="59"/>
      <c r="BP14" s="77">
        <f>SUM((Q14*0.25)+(AB14*0.375)+(BI14*0.375))</f>
        <v>5.2606250000000001</v>
      </c>
      <c r="BQ14" s="70"/>
      <c r="BR14" s="77">
        <f>SUM((AO14*0.25),(AX14*0.25),(BN14*0.5))</f>
        <v>5.0629999999999997</v>
      </c>
      <c r="BS14" s="70"/>
      <c r="BT14" s="78">
        <f>AVERAGE(BP14:BR14)</f>
        <v>5.1618124999999999</v>
      </c>
      <c r="BU14" s="31">
        <v>5</v>
      </c>
      <c r="BV14" s="2"/>
      <c r="BW14" s="2"/>
    </row>
  </sheetData>
  <sortState xmlns:xlrd2="http://schemas.microsoft.com/office/spreadsheetml/2017/richdata2" ref="A10:BW14">
    <sortCondition descending="1" ref="BT10:BT14"/>
  </sortState>
  <pageMargins left="0.70866141732283472" right="0.70866141732283472" top="0.74803149606299213" bottom="0.74803149606299213" header="0.31496062992125984" footer="0.31496062992125984"/>
  <pageSetup paperSize="9" scale="96" orientation="landscape" horizontalDpi="360" verticalDpi="360" r:id="rId1"/>
  <headerFooter>
    <oddFooter>&amp;C&amp;A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6EADBC-112F-4119-963C-74210DF67AEC}">
  <sheetPr>
    <tabColor theme="9" tint="0.79998168889431442"/>
    <pageSetUpPr fitToPage="1"/>
  </sheetPr>
  <dimension ref="A1:BW14"/>
  <sheetViews>
    <sheetView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G24" sqref="G24"/>
    </sheetView>
  </sheetViews>
  <sheetFormatPr defaultColWidth="8.88671875" defaultRowHeight="14.4" x14ac:dyDescent="0.3"/>
  <cols>
    <col min="1" max="1" width="5.77734375" customWidth="1"/>
    <col min="2" max="2" width="20" customWidth="1"/>
    <col min="3" max="3" width="17.109375" customWidth="1"/>
    <col min="4" max="4" width="12.88671875" bestFit="1" customWidth="1"/>
    <col min="5" max="5" width="19.21875" customWidth="1"/>
    <col min="6" max="6" width="7.5546875" customWidth="1"/>
    <col min="7" max="7" width="10.77734375" customWidth="1"/>
    <col min="8" max="8" width="9.21875" customWidth="1"/>
    <col min="9" max="9" width="11" customWidth="1"/>
    <col min="10" max="17" width="8.88671875" customWidth="1"/>
    <col min="18" max="18" width="3" customWidth="1"/>
    <col min="19" max="28" width="8.88671875" customWidth="1"/>
    <col min="29" max="29" width="2.88671875" customWidth="1"/>
    <col min="30" max="30" width="7.5546875" customWidth="1"/>
    <col min="31" max="31" width="10.77734375" customWidth="1"/>
    <col min="32" max="32" width="9.21875" customWidth="1"/>
    <col min="33" max="33" width="11" customWidth="1"/>
    <col min="34" max="41" width="8.88671875" customWidth="1"/>
    <col min="42" max="42" width="2.88671875" customWidth="1"/>
    <col min="43" max="50" width="8.88671875" customWidth="1"/>
    <col min="51" max="51" width="2.88671875" customWidth="1"/>
    <col min="52" max="61" width="8.88671875" customWidth="1"/>
    <col min="62" max="62" width="3" customWidth="1"/>
    <col min="63" max="66" width="8.88671875" style="73" customWidth="1"/>
    <col min="67" max="67" width="2.88671875" customWidth="1"/>
    <col min="68" max="68" width="10" style="73" customWidth="1"/>
    <col min="69" max="69" width="2.88671875" style="73" customWidth="1"/>
    <col min="70" max="70" width="9.21875" style="73" bestFit="1" customWidth="1"/>
    <col min="71" max="71" width="2.88671875" style="73" customWidth="1"/>
    <col min="72" max="72" width="8.88671875" style="73"/>
    <col min="73" max="73" width="11.5546875" bestFit="1" customWidth="1"/>
  </cols>
  <sheetData>
    <row r="1" spans="1:75" ht="15.6" x14ac:dyDescent="0.3">
      <c r="A1" s="1" t="str">
        <f>'Comp Detail'!A1</f>
        <v>Vaulting QLD State Championsip 2024</v>
      </c>
      <c r="B1" s="2"/>
      <c r="C1" s="2"/>
      <c r="D1" s="3" t="s">
        <v>0</v>
      </c>
      <c r="E1" s="2"/>
      <c r="F1" s="35"/>
      <c r="G1" s="35"/>
      <c r="H1" s="35"/>
      <c r="I1" s="35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35"/>
      <c r="AE1" s="35"/>
      <c r="AF1" s="35"/>
      <c r="AG1" s="35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77"/>
      <c r="BL1" s="77"/>
      <c r="BM1" s="77"/>
      <c r="BN1" s="77"/>
      <c r="BO1" s="2"/>
      <c r="BP1" s="70"/>
      <c r="BQ1" s="70"/>
      <c r="BR1" s="70"/>
      <c r="BS1" s="70"/>
      <c r="BT1" s="70"/>
      <c r="BU1" s="5">
        <f ca="1">NOW()</f>
        <v>45603.465818518518</v>
      </c>
      <c r="BV1" s="2"/>
      <c r="BW1" s="2"/>
    </row>
    <row r="2" spans="1:75" ht="15.6" x14ac:dyDescent="0.3">
      <c r="A2" s="1"/>
      <c r="B2" s="2"/>
      <c r="C2" s="2"/>
      <c r="D2" s="3" t="s">
        <v>1</v>
      </c>
      <c r="E2" s="2"/>
      <c r="F2" s="35"/>
      <c r="G2" s="35"/>
      <c r="H2" s="35"/>
      <c r="I2" s="35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35"/>
      <c r="AE2" s="35"/>
      <c r="AF2" s="35"/>
      <c r="AG2" s="35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77"/>
      <c r="BL2" s="77"/>
      <c r="BM2" s="77"/>
      <c r="BN2" s="77"/>
      <c r="BO2" s="2"/>
      <c r="BP2" s="70"/>
      <c r="BQ2" s="70"/>
      <c r="BR2" s="70"/>
      <c r="BS2" s="70"/>
      <c r="BT2" s="70"/>
      <c r="BU2" s="6">
        <f ca="1">NOW()</f>
        <v>45603.465818518518</v>
      </c>
      <c r="BV2" s="2"/>
      <c r="BW2" s="2"/>
    </row>
    <row r="3" spans="1:75" ht="15.6" x14ac:dyDescent="0.3">
      <c r="A3" s="1" t="str">
        <f>'Comp Detail'!A3</f>
        <v>6-7 July 2024</v>
      </c>
      <c r="B3" s="2"/>
      <c r="C3" s="2"/>
      <c r="D3" s="3"/>
      <c r="E3" s="2"/>
      <c r="F3" s="119" t="s">
        <v>78</v>
      </c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  <c r="R3" s="118"/>
      <c r="S3" s="119"/>
      <c r="T3" s="118"/>
      <c r="U3" s="118"/>
      <c r="V3" s="118"/>
      <c r="W3" s="118"/>
      <c r="X3" s="118"/>
      <c r="Y3" s="118"/>
      <c r="Z3" s="118"/>
      <c r="AA3" s="118"/>
      <c r="AB3" s="118"/>
      <c r="AC3" s="2"/>
      <c r="AD3" s="120" t="s">
        <v>2</v>
      </c>
      <c r="AE3" s="120"/>
      <c r="AF3" s="120"/>
      <c r="AG3" s="120"/>
      <c r="AH3" s="120"/>
      <c r="AI3" s="120"/>
      <c r="AJ3" s="120"/>
      <c r="AK3" s="120"/>
      <c r="AL3" s="120"/>
      <c r="AM3" s="120"/>
      <c r="AN3" s="120"/>
      <c r="AO3" s="120"/>
      <c r="AP3" s="121"/>
      <c r="AQ3" s="121"/>
      <c r="AR3" s="121"/>
      <c r="AS3" s="121"/>
      <c r="AT3" s="121"/>
      <c r="AU3" s="121"/>
      <c r="AV3" s="121"/>
      <c r="AW3" s="121"/>
      <c r="AX3" s="121"/>
      <c r="AY3" s="2"/>
      <c r="AZ3" s="119" t="s">
        <v>78</v>
      </c>
      <c r="BA3" s="118"/>
      <c r="BB3" s="118"/>
      <c r="BC3" s="118"/>
      <c r="BD3" s="118"/>
      <c r="BE3" s="118"/>
      <c r="BF3" s="118"/>
      <c r="BG3" s="118"/>
      <c r="BH3" s="118"/>
      <c r="BI3" s="118"/>
      <c r="BJ3" s="2"/>
      <c r="BK3" s="123" t="s">
        <v>2</v>
      </c>
      <c r="BL3" s="122"/>
      <c r="BM3" s="122"/>
      <c r="BN3" s="122"/>
      <c r="BO3" s="2"/>
      <c r="BP3" s="70"/>
      <c r="BQ3" s="70"/>
      <c r="BR3" s="70"/>
      <c r="BS3" s="70"/>
      <c r="BT3" s="70"/>
      <c r="BU3" s="2"/>
      <c r="BV3" s="2"/>
      <c r="BW3" s="2"/>
    </row>
    <row r="4" spans="1:75" ht="15.6" x14ac:dyDescent="0.3">
      <c r="A4" s="1"/>
      <c r="B4" s="2"/>
      <c r="C4" s="3"/>
      <c r="D4" s="2"/>
      <c r="E4" s="2"/>
      <c r="F4" s="7" t="s">
        <v>3</v>
      </c>
      <c r="G4" s="2">
        <f>E1</f>
        <v>0</v>
      </c>
      <c r="H4" s="2"/>
      <c r="I4" s="2"/>
      <c r="K4" s="7"/>
      <c r="L4" s="7"/>
      <c r="M4" s="7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7" t="s">
        <v>3</v>
      </c>
      <c r="AE4" s="2">
        <f>E1</f>
        <v>0</v>
      </c>
      <c r="AF4" s="2"/>
      <c r="AG4" s="2"/>
      <c r="AI4" s="7"/>
      <c r="AJ4" s="7"/>
      <c r="AK4" s="7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77"/>
      <c r="BL4" s="77"/>
      <c r="BM4" s="77"/>
      <c r="BN4" s="77"/>
      <c r="BO4" s="2"/>
      <c r="BP4" s="70"/>
      <c r="BQ4" s="70"/>
      <c r="BR4" s="70"/>
      <c r="BS4" s="70"/>
      <c r="BT4" s="70"/>
      <c r="BU4" s="2"/>
      <c r="BV4" s="2"/>
      <c r="BW4" s="2"/>
    </row>
    <row r="5" spans="1:75" ht="15.6" x14ac:dyDescent="0.3">
      <c r="A5" s="1" t="s">
        <v>172</v>
      </c>
      <c r="B5" s="7"/>
      <c r="C5" s="2"/>
      <c r="D5" s="2"/>
      <c r="E5" s="2"/>
      <c r="F5" s="7" t="s">
        <v>7</v>
      </c>
      <c r="G5" s="2"/>
      <c r="H5" s="2"/>
      <c r="I5" s="2"/>
      <c r="K5" s="2"/>
      <c r="L5" s="2"/>
      <c r="M5" s="2"/>
      <c r="N5" s="2"/>
      <c r="O5" s="2"/>
      <c r="P5" s="2"/>
      <c r="Q5" s="2"/>
      <c r="R5" s="2"/>
      <c r="S5" s="7" t="s">
        <v>85</v>
      </c>
      <c r="T5" s="7"/>
      <c r="U5" s="2"/>
      <c r="V5" s="2"/>
      <c r="W5" s="2"/>
      <c r="X5" s="2"/>
      <c r="Y5" s="2"/>
      <c r="Z5" s="2"/>
      <c r="AA5" s="2"/>
      <c r="AB5" s="2"/>
      <c r="AC5" s="7"/>
      <c r="AD5" s="7" t="s">
        <v>7</v>
      </c>
      <c r="AE5" s="2"/>
      <c r="AF5" s="2"/>
      <c r="AG5" s="2"/>
      <c r="AI5" s="2"/>
      <c r="AJ5" s="2"/>
      <c r="AK5" s="2"/>
      <c r="AL5" s="2"/>
      <c r="AM5" s="2"/>
      <c r="AN5" s="2"/>
      <c r="AO5" s="2"/>
      <c r="AP5" s="2"/>
      <c r="AQ5" s="7"/>
      <c r="AR5" s="2"/>
      <c r="AS5" s="2"/>
      <c r="AT5" s="2"/>
      <c r="AU5" s="2"/>
      <c r="AV5" s="2"/>
      <c r="AW5" s="7"/>
      <c r="AX5" s="7"/>
      <c r="AY5" s="52"/>
      <c r="AZ5" s="7" t="s">
        <v>4</v>
      </c>
      <c r="BA5" s="7"/>
      <c r="BB5" s="2"/>
      <c r="BC5" s="2"/>
      <c r="BD5" s="2"/>
      <c r="BE5" s="2"/>
      <c r="BF5" s="2"/>
      <c r="BG5" s="2"/>
      <c r="BH5" s="2"/>
      <c r="BI5" s="2"/>
      <c r="BJ5" s="2"/>
      <c r="BK5" s="78" t="s">
        <v>5</v>
      </c>
      <c r="BL5" s="77"/>
      <c r="BM5" s="77"/>
      <c r="BN5" s="77"/>
      <c r="BO5" s="52"/>
      <c r="BP5" s="47" t="s">
        <v>6</v>
      </c>
      <c r="BQ5" s="70"/>
      <c r="BR5" s="70"/>
      <c r="BS5" s="70"/>
      <c r="BT5" s="70"/>
      <c r="BU5" s="2"/>
      <c r="BV5" s="2"/>
      <c r="BW5" s="2"/>
    </row>
    <row r="6" spans="1:75" ht="15.6" x14ac:dyDescent="0.3">
      <c r="A6" s="1" t="s">
        <v>43</v>
      </c>
      <c r="B6" s="7">
        <v>6</v>
      </c>
      <c r="C6" s="2"/>
      <c r="D6" s="2"/>
      <c r="E6" s="2"/>
      <c r="R6" s="2"/>
      <c r="S6" s="2">
        <f>E1</f>
        <v>0</v>
      </c>
      <c r="T6" s="2"/>
      <c r="U6" s="2"/>
      <c r="V6" s="2"/>
      <c r="W6" s="2"/>
      <c r="X6" s="2"/>
      <c r="Y6" s="2"/>
      <c r="Z6" s="2"/>
      <c r="AA6" s="2"/>
      <c r="AB6" s="2"/>
      <c r="AC6" s="2"/>
      <c r="AP6" s="2"/>
      <c r="AQ6" s="2"/>
      <c r="AR6" s="2"/>
      <c r="AS6" s="2"/>
      <c r="AT6" s="2"/>
      <c r="AU6" s="2"/>
      <c r="AV6" s="2"/>
      <c r="AW6" s="2"/>
      <c r="AX6" s="2"/>
      <c r="AY6" s="52"/>
      <c r="AZ6" s="2">
        <f>E2</f>
        <v>0</v>
      </c>
      <c r="BA6" s="2"/>
      <c r="BB6" s="2"/>
      <c r="BC6" s="2"/>
      <c r="BD6" s="2"/>
      <c r="BE6" s="2"/>
      <c r="BF6" s="2"/>
      <c r="BG6" s="2"/>
      <c r="BH6" s="2"/>
      <c r="BI6" s="2"/>
      <c r="BJ6" s="2"/>
      <c r="BK6" s="77">
        <f>E2</f>
        <v>0</v>
      </c>
      <c r="BL6" s="77"/>
      <c r="BM6" s="77"/>
      <c r="BN6" s="77"/>
      <c r="BO6" s="52"/>
      <c r="BP6" s="70"/>
      <c r="BQ6" s="70"/>
      <c r="BR6" s="70"/>
      <c r="BS6" s="70"/>
      <c r="BT6" s="70"/>
      <c r="BU6" s="2"/>
      <c r="BV6" s="2"/>
      <c r="BW6" s="2"/>
    </row>
    <row r="7" spans="1:75" x14ac:dyDescent="0.3">
      <c r="A7" s="2"/>
      <c r="B7" s="2"/>
      <c r="C7" s="2"/>
      <c r="D7" s="2"/>
      <c r="E7" s="2"/>
      <c r="F7" s="7" t="s">
        <v>16</v>
      </c>
      <c r="G7" s="2"/>
      <c r="H7" s="2"/>
      <c r="I7" s="2"/>
      <c r="J7" s="138" t="s">
        <v>16</v>
      </c>
      <c r="K7" s="11"/>
      <c r="L7" s="11"/>
      <c r="M7" s="11" t="s">
        <v>17</v>
      </c>
      <c r="O7" s="11"/>
      <c r="P7" s="11" t="s">
        <v>18</v>
      </c>
      <c r="Q7" s="11" t="s">
        <v>87</v>
      </c>
      <c r="R7" s="10"/>
      <c r="S7" s="2"/>
      <c r="T7" s="2"/>
      <c r="U7" s="2"/>
      <c r="V7" s="2"/>
      <c r="W7" s="2"/>
      <c r="X7" s="2"/>
      <c r="Y7" s="2"/>
      <c r="Z7" s="2"/>
      <c r="AA7" s="2"/>
      <c r="AB7" s="2"/>
      <c r="AC7" s="10"/>
      <c r="AD7" s="7" t="s">
        <v>16</v>
      </c>
      <c r="AE7" s="2"/>
      <c r="AF7" s="2"/>
      <c r="AG7" s="2"/>
      <c r="AH7" s="138" t="s">
        <v>16</v>
      </c>
      <c r="AI7" s="11"/>
      <c r="AJ7" s="11"/>
      <c r="AK7" s="11" t="s">
        <v>17</v>
      </c>
      <c r="AM7" s="11"/>
      <c r="AN7" s="11" t="s">
        <v>18</v>
      </c>
      <c r="AO7" s="11" t="s">
        <v>87</v>
      </c>
      <c r="AP7" s="2"/>
      <c r="AQ7" s="2" t="s">
        <v>42</v>
      </c>
      <c r="AR7" s="2"/>
      <c r="AS7" s="2"/>
      <c r="AT7" s="2"/>
      <c r="AU7" s="2"/>
      <c r="AV7" s="2"/>
      <c r="AW7" s="2"/>
      <c r="AX7" s="10" t="s">
        <v>42</v>
      </c>
      <c r="AY7" s="52"/>
      <c r="AZ7" s="2"/>
      <c r="BA7" s="2"/>
      <c r="BB7" s="2"/>
      <c r="BC7" s="2"/>
      <c r="BD7" s="2"/>
      <c r="BE7" s="2"/>
      <c r="BF7" s="2"/>
      <c r="BG7" s="2"/>
      <c r="BH7" s="2"/>
      <c r="BI7" s="2"/>
      <c r="BJ7" s="10"/>
      <c r="BK7" s="78"/>
      <c r="BL7" s="77"/>
      <c r="BM7" s="77" t="s">
        <v>8</v>
      </c>
      <c r="BN7" s="77" t="s">
        <v>9</v>
      </c>
      <c r="BO7" s="52"/>
      <c r="BP7" s="47" t="s">
        <v>10</v>
      </c>
      <c r="BQ7" s="70"/>
      <c r="BR7" s="47" t="s">
        <v>2</v>
      </c>
      <c r="BS7" s="70"/>
      <c r="BT7" s="45" t="s">
        <v>11</v>
      </c>
      <c r="BU7" s="13"/>
      <c r="BV7" s="2"/>
      <c r="BW7" s="2"/>
    </row>
    <row r="8" spans="1:75" x14ac:dyDescent="0.3">
      <c r="A8" s="14" t="s">
        <v>12</v>
      </c>
      <c r="B8" s="71" t="s">
        <v>13</v>
      </c>
      <c r="C8" s="71" t="s">
        <v>7</v>
      </c>
      <c r="D8" s="71" t="s">
        <v>14</v>
      </c>
      <c r="E8" s="71" t="s">
        <v>15</v>
      </c>
      <c r="F8" s="71" t="s">
        <v>88</v>
      </c>
      <c r="G8" s="71" t="s">
        <v>91</v>
      </c>
      <c r="H8" s="71" t="s">
        <v>89</v>
      </c>
      <c r="I8" s="71" t="s">
        <v>92</v>
      </c>
      <c r="J8" s="20" t="s">
        <v>94</v>
      </c>
      <c r="K8" s="15" t="s">
        <v>17</v>
      </c>
      <c r="L8" s="15" t="s">
        <v>95</v>
      </c>
      <c r="M8" s="20" t="s">
        <v>94</v>
      </c>
      <c r="N8" s="37" t="s">
        <v>18</v>
      </c>
      <c r="O8" s="15" t="s">
        <v>95</v>
      </c>
      <c r="P8" s="20" t="s">
        <v>94</v>
      </c>
      <c r="Q8" s="20" t="s">
        <v>94</v>
      </c>
      <c r="R8" s="16"/>
      <c r="S8" s="14" t="s">
        <v>19</v>
      </c>
      <c r="T8" s="14" t="s">
        <v>20</v>
      </c>
      <c r="U8" s="14" t="s">
        <v>21</v>
      </c>
      <c r="V8" s="14" t="s">
        <v>22</v>
      </c>
      <c r="W8" s="14" t="s">
        <v>23</v>
      </c>
      <c r="X8" s="14" t="s">
        <v>24</v>
      </c>
      <c r="Y8" s="14" t="s">
        <v>25</v>
      </c>
      <c r="Z8" s="14" t="s">
        <v>26</v>
      </c>
      <c r="AA8" s="14" t="s">
        <v>27</v>
      </c>
      <c r="AB8" s="14" t="s">
        <v>28</v>
      </c>
      <c r="AC8" s="16"/>
      <c r="AD8" s="71" t="s">
        <v>88</v>
      </c>
      <c r="AE8" s="71" t="s">
        <v>91</v>
      </c>
      <c r="AF8" s="71" t="s">
        <v>89</v>
      </c>
      <c r="AG8" s="71" t="s">
        <v>92</v>
      </c>
      <c r="AH8" s="20" t="s">
        <v>94</v>
      </c>
      <c r="AI8" s="15" t="s">
        <v>17</v>
      </c>
      <c r="AJ8" s="15" t="s">
        <v>95</v>
      </c>
      <c r="AK8" s="20" t="s">
        <v>94</v>
      </c>
      <c r="AL8" s="37" t="s">
        <v>18</v>
      </c>
      <c r="AM8" s="15" t="s">
        <v>95</v>
      </c>
      <c r="AN8" s="20" t="s">
        <v>94</v>
      </c>
      <c r="AO8" s="20" t="s">
        <v>94</v>
      </c>
      <c r="AP8" s="18"/>
      <c r="AQ8" s="15" t="s">
        <v>32</v>
      </c>
      <c r="AR8" s="15" t="s">
        <v>33</v>
      </c>
      <c r="AS8" s="15" t="s">
        <v>34</v>
      </c>
      <c r="AT8" s="15" t="s">
        <v>35</v>
      </c>
      <c r="AU8" s="15" t="s">
        <v>126</v>
      </c>
      <c r="AV8" s="15" t="s">
        <v>36</v>
      </c>
      <c r="AW8" s="14" t="s">
        <v>37</v>
      </c>
      <c r="AX8" s="14" t="s">
        <v>31</v>
      </c>
      <c r="AY8" s="54"/>
      <c r="AZ8" s="14" t="s">
        <v>19</v>
      </c>
      <c r="BA8" s="14" t="s">
        <v>20</v>
      </c>
      <c r="BB8" s="14" t="s">
        <v>21</v>
      </c>
      <c r="BC8" s="14" t="s">
        <v>22</v>
      </c>
      <c r="BD8" s="14" t="s">
        <v>23</v>
      </c>
      <c r="BE8" s="14" t="s">
        <v>24</v>
      </c>
      <c r="BF8" s="14" t="s">
        <v>25</v>
      </c>
      <c r="BG8" s="14" t="s">
        <v>26</v>
      </c>
      <c r="BH8" s="14" t="s">
        <v>27</v>
      </c>
      <c r="BI8" s="14" t="s">
        <v>28</v>
      </c>
      <c r="BJ8" s="16"/>
      <c r="BK8" s="79" t="s">
        <v>29</v>
      </c>
      <c r="BL8" s="79" t="s">
        <v>9</v>
      </c>
      <c r="BM8" s="79" t="s">
        <v>30</v>
      </c>
      <c r="BN8" s="79" t="s">
        <v>31</v>
      </c>
      <c r="BO8" s="55"/>
      <c r="BP8" s="75" t="s">
        <v>38</v>
      </c>
      <c r="BQ8" s="71"/>
      <c r="BR8" s="75" t="s">
        <v>38</v>
      </c>
      <c r="BS8" s="90"/>
      <c r="BT8" s="76" t="s">
        <v>38</v>
      </c>
      <c r="BU8" s="20" t="s">
        <v>41</v>
      </c>
      <c r="BV8" s="10"/>
      <c r="BW8" s="10"/>
    </row>
    <row r="9" spans="1:75" x14ac:dyDescent="0.3">
      <c r="A9" s="10"/>
      <c r="B9" s="10"/>
      <c r="C9" s="10"/>
      <c r="D9" s="10"/>
      <c r="E9" s="10"/>
      <c r="F9" s="70"/>
      <c r="G9" s="70"/>
      <c r="H9" s="70"/>
      <c r="I9" s="70"/>
      <c r="J9" s="13"/>
      <c r="K9" s="13"/>
      <c r="L9" s="13"/>
      <c r="M9" s="13"/>
      <c r="N9" s="13"/>
      <c r="O9" s="13"/>
      <c r="P9" s="13"/>
      <c r="Q9" s="13"/>
      <c r="R9" s="16"/>
      <c r="S9" s="10"/>
      <c r="T9" s="10"/>
      <c r="U9" s="10"/>
      <c r="V9" s="10"/>
      <c r="W9" s="10"/>
      <c r="X9" s="10"/>
      <c r="Y9" s="10"/>
      <c r="Z9" s="10"/>
      <c r="AA9" s="10"/>
      <c r="AB9" s="10"/>
      <c r="AC9" s="16"/>
      <c r="AD9" s="70"/>
      <c r="AE9" s="70"/>
      <c r="AF9" s="70"/>
      <c r="AG9" s="70"/>
      <c r="AH9" s="13"/>
      <c r="AI9" s="13"/>
      <c r="AJ9" s="13"/>
      <c r="AK9" s="13"/>
      <c r="AL9" s="13"/>
      <c r="AM9" s="13"/>
      <c r="AN9" s="13"/>
      <c r="AO9" s="13"/>
      <c r="AP9" s="18"/>
      <c r="AQ9" s="13"/>
      <c r="AR9" s="13"/>
      <c r="AS9" s="13"/>
      <c r="AT9" s="13"/>
      <c r="AU9" s="13"/>
      <c r="AV9" s="13"/>
      <c r="AW9" s="10"/>
      <c r="AX9" s="10"/>
      <c r="AY9" s="54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6"/>
      <c r="BK9" s="77"/>
      <c r="BL9" s="77"/>
      <c r="BM9" s="77"/>
      <c r="BN9" s="77"/>
      <c r="BO9" s="55"/>
      <c r="BP9" s="47"/>
      <c r="BQ9" s="70"/>
      <c r="BR9" s="47"/>
      <c r="BS9" s="87"/>
      <c r="BT9" s="45"/>
      <c r="BU9" s="12"/>
      <c r="BV9" s="2"/>
      <c r="BW9" s="2"/>
    </row>
    <row r="10" spans="1:75" x14ac:dyDescent="0.3">
      <c r="A10" s="10">
        <v>15</v>
      </c>
      <c r="B10" t="s">
        <v>151</v>
      </c>
      <c r="C10" t="s">
        <v>142</v>
      </c>
      <c r="D10" s="2" t="s">
        <v>123</v>
      </c>
      <c r="E10" s="2" t="s">
        <v>124</v>
      </c>
      <c r="F10" s="33">
        <v>6.8</v>
      </c>
      <c r="G10" s="33">
        <v>6.8</v>
      </c>
      <c r="H10" s="33">
        <v>5.5</v>
      </c>
      <c r="I10" s="33">
        <v>6.5</v>
      </c>
      <c r="J10" s="139">
        <f>(F10+G10+H10+I10)/4</f>
        <v>6.4</v>
      </c>
      <c r="K10" s="33">
        <v>6.8</v>
      </c>
      <c r="L10" s="33"/>
      <c r="M10" s="139">
        <f>K10-L10</f>
        <v>6.8</v>
      </c>
      <c r="N10" s="33">
        <v>7</v>
      </c>
      <c r="O10" s="33">
        <v>0.2</v>
      </c>
      <c r="P10" s="139">
        <f>N10-O10</f>
        <v>6.8</v>
      </c>
      <c r="Q10" s="4">
        <f>((J10*0.4)+(M10*0.4)+(P10*0.2))</f>
        <v>6.6400000000000015</v>
      </c>
      <c r="R10" s="23"/>
      <c r="S10" s="25">
        <v>6.5</v>
      </c>
      <c r="T10" s="25">
        <v>5.8</v>
      </c>
      <c r="U10" s="25">
        <v>6</v>
      </c>
      <c r="V10" s="25">
        <v>6.5</v>
      </c>
      <c r="W10" s="25">
        <v>6.5</v>
      </c>
      <c r="X10" s="25">
        <v>6</v>
      </c>
      <c r="Y10" s="25">
        <v>7</v>
      </c>
      <c r="Z10" s="25">
        <v>6</v>
      </c>
      <c r="AA10" s="26">
        <f>SUM(S10:Z10)</f>
        <v>50.3</v>
      </c>
      <c r="AB10" s="4">
        <f>AA10/8</f>
        <v>6.2874999999999996</v>
      </c>
      <c r="AC10" s="23"/>
      <c r="AD10" s="33">
        <v>6.8</v>
      </c>
      <c r="AE10" s="33">
        <v>6.8</v>
      </c>
      <c r="AF10" s="33">
        <v>5.5</v>
      </c>
      <c r="AG10" s="33">
        <v>6.5</v>
      </c>
      <c r="AH10" s="139">
        <f>(AD10+AE10+AF10+AG10)/4</f>
        <v>6.4</v>
      </c>
      <c r="AI10" s="33">
        <v>6.8</v>
      </c>
      <c r="AJ10" s="33"/>
      <c r="AK10" s="139">
        <f>AI10-AJ10</f>
        <v>6.8</v>
      </c>
      <c r="AL10" s="33">
        <v>7</v>
      </c>
      <c r="AM10" s="33">
        <v>0.2</v>
      </c>
      <c r="AN10" s="139">
        <f>AL10-AM10</f>
        <v>6.8</v>
      </c>
      <c r="AO10" s="4">
        <f>((AH10*0.4)+(AK10*0.4)+(AN10*0.2))</f>
        <v>6.6400000000000015</v>
      </c>
      <c r="AP10" s="29"/>
      <c r="AQ10" s="25">
        <v>6.5</v>
      </c>
      <c r="AR10" s="25">
        <v>9.5</v>
      </c>
      <c r="AS10" s="25">
        <v>7</v>
      </c>
      <c r="AT10" s="25">
        <v>6</v>
      </c>
      <c r="AU10" s="25">
        <v>5</v>
      </c>
      <c r="AV10" s="4">
        <f>SUM((AQ10*0.2),(AR10*0.25),(AS10*0.2),(AT10*0.2),(AU10*0.15))</f>
        <v>7.0250000000000004</v>
      </c>
      <c r="AW10" s="30"/>
      <c r="AX10" s="4">
        <f>AV10-AW10</f>
        <v>7.0250000000000004</v>
      </c>
      <c r="AY10" s="59"/>
      <c r="AZ10" s="25">
        <v>5.2</v>
      </c>
      <c r="BA10" s="25">
        <v>5.6</v>
      </c>
      <c r="BB10" s="25">
        <v>6.5</v>
      </c>
      <c r="BC10" s="25">
        <v>7.2</v>
      </c>
      <c r="BD10" s="25">
        <v>6.9</v>
      </c>
      <c r="BE10" s="25">
        <v>7</v>
      </c>
      <c r="BF10" s="25">
        <v>7.5</v>
      </c>
      <c r="BG10" s="25">
        <v>6.8</v>
      </c>
      <c r="BH10" s="26">
        <f>SUM(AZ10:BG10)</f>
        <v>52.699999999999996</v>
      </c>
      <c r="BI10" s="4">
        <f>BH10/8</f>
        <v>6.5874999999999995</v>
      </c>
      <c r="BJ10" s="23"/>
      <c r="BK10" s="80">
        <v>8.3000000000000007</v>
      </c>
      <c r="BL10" s="77">
        <f>BK10</f>
        <v>8.3000000000000007</v>
      </c>
      <c r="BM10" s="81"/>
      <c r="BN10" s="77">
        <f>SUM(BL10-BM10)</f>
        <v>8.3000000000000007</v>
      </c>
      <c r="BO10" s="59"/>
      <c r="BP10" s="77">
        <f>SUM((Q10*0.25)+(AB10*0.375)+(BI10*0.375))</f>
        <v>6.4881250000000001</v>
      </c>
      <c r="BQ10" s="70"/>
      <c r="BR10" s="77">
        <f>SUM((AO10*0.25),(AX10*0.25),(BN10*0.5))</f>
        <v>7.566250000000001</v>
      </c>
      <c r="BS10" s="70"/>
      <c r="BT10" s="78">
        <f>AVERAGE(BP10:BR10)</f>
        <v>7.0271875000000001</v>
      </c>
      <c r="BU10" s="31">
        <v>1</v>
      </c>
      <c r="BV10" s="2"/>
      <c r="BW10" s="2"/>
    </row>
    <row r="11" spans="1:75" x14ac:dyDescent="0.3">
      <c r="A11" s="10">
        <v>17</v>
      </c>
      <c r="B11" s="2" t="s">
        <v>169</v>
      </c>
      <c r="C11" s="2" t="s">
        <v>170</v>
      </c>
      <c r="D11" s="2" t="s">
        <v>171</v>
      </c>
      <c r="E11" s="2" t="s">
        <v>136</v>
      </c>
      <c r="F11" s="33">
        <v>6.8</v>
      </c>
      <c r="G11" s="33">
        <v>6.8</v>
      </c>
      <c r="H11" s="33">
        <v>6.3</v>
      </c>
      <c r="I11" s="33">
        <v>6.8</v>
      </c>
      <c r="J11" s="139">
        <f>(F11+G11+H11+I11)/4</f>
        <v>6.6749999999999998</v>
      </c>
      <c r="K11" s="33">
        <v>6.5</v>
      </c>
      <c r="L11" s="33"/>
      <c r="M11" s="139">
        <f>K11-L11</f>
        <v>6.5</v>
      </c>
      <c r="N11" s="33">
        <v>7</v>
      </c>
      <c r="O11" s="33"/>
      <c r="P11" s="139">
        <f>N11-O11</f>
        <v>7</v>
      </c>
      <c r="Q11" s="4">
        <f>((J11*0.4)+(M11*0.4)+(P11*0.2))</f>
        <v>6.67</v>
      </c>
      <c r="R11" s="23"/>
      <c r="S11" s="25">
        <v>5</v>
      </c>
      <c r="T11" s="25">
        <v>6</v>
      </c>
      <c r="U11" s="25">
        <v>5.5</v>
      </c>
      <c r="V11" s="25">
        <v>5.5</v>
      </c>
      <c r="W11" s="25">
        <v>5.3</v>
      </c>
      <c r="X11" s="25">
        <v>5</v>
      </c>
      <c r="Y11" s="25">
        <v>6.5</v>
      </c>
      <c r="Z11" s="25">
        <v>5.5</v>
      </c>
      <c r="AA11" s="26">
        <f>SUM(S11:Z11)</f>
        <v>44.3</v>
      </c>
      <c r="AB11" s="4">
        <f>AA11/8</f>
        <v>5.5374999999999996</v>
      </c>
      <c r="AC11" s="23"/>
      <c r="AD11" s="33">
        <v>6.8</v>
      </c>
      <c r="AE11" s="33">
        <v>6.8</v>
      </c>
      <c r="AF11" s="33">
        <v>6.3</v>
      </c>
      <c r="AG11" s="33">
        <v>6.8</v>
      </c>
      <c r="AH11" s="139">
        <f>(AD11+AE11+AF11+AG11)/4</f>
        <v>6.6749999999999998</v>
      </c>
      <c r="AI11" s="33">
        <v>6.5</v>
      </c>
      <c r="AJ11" s="33"/>
      <c r="AK11" s="139">
        <f>AI11-AJ11</f>
        <v>6.5</v>
      </c>
      <c r="AL11" s="33">
        <v>7</v>
      </c>
      <c r="AM11" s="33"/>
      <c r="AN11" s="139">
        <f>AL11-AM11</f>
        <v>7</v>
      </c>
      <c r="AO11" s="4">
        <f>((AH11*0.4)+(AK11*0.4)+(AN11*0.2))</f>
        <v>6.67</v>
      </c>
      <c r="AP11" s="29"/>
      <c r="AQ11" s="25">
        <v>4.8</v>
      </c>
      <c r="AR11" s="25">
        <v>9</v>
      </c>
      <c r="AS11" s="25">
        <v>6</v>
      </c>
      <c r="AT11" s="25">
        <v>5</v>
      </c>
      <c r="AU11" s="25">
        <v>4</v>
      </c>
      <c r="AV11" s="4">
        <f>SUM((AQ11*0.2),(AR11*0.25),(AS11*0.2),(AT11*0.2),(AU11*0.15))</f>
        <v>6.01</v>
      </c>
      <c r="AW11" s="30"/>
      <c r="AX11" s="4">
        <f>AV11-AW11</f>
        <v>6.01</v>
      </c>
      <c r="AY11" s="59"/>
      <c r="AZ11" s="25">
        <v>4.2</v>
      </c>
      <c r="BA11" s="25">
        <v>6.6</v>
      </c>
      <c r="BB11" s="25">
        <v>5.6</v>
      </c>
      <c r="BC11" s="25">
        <v>6.5</v>
      </c>
      <c r="BD11" s="25">
        <v>5.2</v>
      </c>
      <c r="BE11" s="25">
        <v>5.5</v>
      </c>
      <c r="BF11" s="25">
        <v>7.8</v>
      </c>
      <c r="BG11" s="25">
        <v>5.9</v>
      </c>
      <c r="BH11" s="26">
        <f>SUM(AZ11:BG11)</f>
        <v>47.29999999999999</v>
      </c>
      <c r="BI11" s="4">
        <f>BH11/8</f>
        <v>5.9124999999999988</v>
      </c>
      <c r="BJ11" s="23"/>
      <c r="BK11" s="80">
        <v>7.7</v>
      </c>
      <c r="BL11" s="77">
        <f>BK11</f>
        <v>7.7</v>
      </c>
      <c r="BM11" s="81"/>
      <c r="BN11" s="77">
        <f>SUM(BL11-BM11)</f>
        <v>7.7</v>
      </c>
      <c r="BO11" s="59"/>
      <c r="BP11" s="77">
        <f>SUM((Q11*0.25)+(AB11*0.375)+(BI11*0.375))</f>
        <v>5.9612499999999997</v>
      </c>
      <c r="BQ11" s="70"/>
      <c r="BR11" s="77">
        <f>SUM((AO11*0.25),(AX11*0.25),(BN11*0.5))</f>
        <v>7.02</v>
      </c>
      <c r="BS11" s="70"/>
      <c r="BT11" s="78">
        <f>AVERAGE(BP11:BR11)</f>
        <v>6.4906249999999996</v>
      </c>
      <c r="BU11" s="31">
        <v>2</v>
      </c>
      <c r="BV11" s="2"/>
      <c r="BW11" s="2"/>
    </row>
    <row r="12" spans="1:75" x14ac:dyDescent="0.3">
      <c r="A12" s="10">
        <v>22</v>
      </c>
      <c r="B12" s="2" t="s">
        <v>162</v>
      </c>
      <c r="C12" s="2" t="s">
        <v>138</v>
      </c>
      <c r="D12" s="2" t="s">
        <v>139</v>
      </c>
      <c r="E12" s="2" t="s">
        <v>130</v>
      </c>
      <c r="F12" s="33">
        <v>6.5</v>
      </c>
      <c r="G12" s="33">
        <v>6.8</v>
      </c>
      <c r="H12" s="33">
        <v>5.5</v>
      </c>
      <c r="I12" s="33">
        <v>6</v>
      </c>
      <c r="J12" s="139">
        <f>(F12+G12+H12+I12)/4</f>
        <v>6.2</v>
      </c>
      <c r="K12" s="33">
        <v>6.5</v>
      </c>
      <c r="L12" s="33"/>
      <c r="M12" s="139">
        <f>K12-L12</f>
        <v>6.5</v>
      </c>
      <c r="N12" s="33">
        <v>7</v>
      </c>
      <c r="O12" s="33"/>
      <c r="P12" s="139">
        <f>N12-O12</f>
        <v>7</v>
      </c>
      <c r="Q12" s="4">
        <f>((J12*0.4)+(M12*0.4)+(P12*0.2))</f>
        <v>6.48</v>
      </c>
      <c r="R12" s="23"/>
      <c r="S12" s="25">
        <v>5</v>
      </c>
      <c r="T12" s="25">
        <v>5.5</v>
      </c>
      <c r="U12" s="25">
        <v>6.5</v>
      </c>
      <c r="V12" s="25">
        <v>5</v>
      </c>
      <c r="W12" s="25">
        <v>5.3</v>
      </c>
      <c r="X12" s="25">
        <v>5.3</v>
      </c>
      <c r="Y12" s="25">
        <v>5.3</v>
      </c>
      <c r="Z12" s="25">
        <v>4.9000000000000004</v>
      </c>
      <c r="AA12" s="26">
        <f>SUM(S12:Z12)</f>
        <v>42.8</v>
      </c>
      <c r="AB12" s="4">
        <f>AA12/8</f>
        <v>5.35</v>
      </c>
      <c r="AC12" s="23"/>
      <c r="AD12" s="33">
        <v>6.5</v>
      </c>
      <c r="AE12" s="33">
        <v>6.8</v>
      </c>
      <c r="AF12" s="33">
        <v>5.5</v>
      </c>
      <c r="AG12" s="33">
        <v>6</v>
      </c>
      <c r="AH12" s="139">
        <f>(AD12+AE12+AF12+AG12)/4</f>
        <v>6.2</v>
      </c>
      <c r="AI12" s="33">
        <v>6.5</v>
      </c>
      <c r="AJ12" s="33"/>
      <c r="AK12" s="139">
        <f>AI12-AJ12</f>
        <v>6.5</v>
      </c>
      <c r="AL12" s="33">
        <v>7</v>
      </c>
      <c r="AM12" s="33"/>
      <c r="AN12" s="139">
        <f>AL12-AM12</f>
        <v>7</v>
      </c>
      <c r="AO12" s="4">
        <f>((AH12*0.4)+(AK12*0.4)+(AN12*0.2))</f>
        <v>6.48</v>
      </c>
      <c r="AP12" s="29"/>
      <c r="AQ12" s="25">
        <v>5</v>
      </c>
      <c r="AR12" s="25">
        <v>7.5</v>
      </c>
      <c r="AS12" s="25">
        <v>8</v>
      </c>
      <c r="AT12" s="25">
        <v>6</v>
      </c>
      <c r="AU12" s="25">
        <v>4.2</v>
      </c>
      <c r="AV12" s="4">
        <f>SUM((AQ12*0.2),(AR12*0.25),(AS12*0.2),(AT12*0.2),(AU12*0.15))</f>
        <v>6.3049999999999997</v>
      </c>
      <c r="AW12" s="30"/>
      <c r="AX12" s="4">
        <f>AV12-AW12</f>
        <v>6.3049999999999997</v>
      </c>
      <c r="AY12" s="59"/>
      <c r="AZ12" s="25">
        <v>4.4000000000000004</v>
      </c>
      <c r="BA12" s="25">
        <v>6</v>
      </c>
      <c r="BB12" s="25">
        <v>5.9</v>
      </c>
      <c r="BC12" s="25">
        <v>6.8</v>
      </c>
      <c r="BD12" s="25">
        <v>5.9</v>
      </c>
      <c r="BE12" s="25">
        <v>6</v>
      </c>
      <c r="BF12" s="25">
        <v>6.5</v>
      </c>
      <c r="BG12" s="25">
        <v>6.2</v>
      </c>
      <c r="BH12" s="26">
        <f>SUM(AZ12:BG12)</f>
        <v>47.7</v>
      </c>
      <c r="BI12" s="4">
        <f>BH12/8</f>
        <v>5.9625000000000004</v>
      </c>
      <c r="BJ12" s="23"/>
      <c r="BK12" s="80">
        <v>7.5549999999999997</v>
      </c>
      <c r="BL12" s="77">
        <f>BK12</f>
        <v>7.5549999999999997</v>
      </c>
      <c r="BM12" s="81"/>
      <c r="BN12" s="77">
        <f>SUM(BL12-BM12)</f>
        <v>7.5549999999999997</v>
      </c>
      <c r="BO12" s="59"/>
      <c r="BP12" s="77">
        <f>SUM((Q12*0.25)+(AB12*0.375)+(BI12*0.375))</f>
        <v>5.8621875000000001</v>
      </c>
      <c r="BQ12" s="70"/>
      <c r="BR12" s="77">
        <f>SUM((AO12*0.25),(AX12*0.25),(BN12*0.5))</f>
        <v>6.9737499999999999</v>
      </c>
      <c r="BS12" s="70"/>
      <c r="BT12" s="78">
        <f>AVERAGE(BP12:BR12)</f>
        <v>6.41796875</v>
      </c>
      <c r="BU12" s="31">
        <v>3</v>
      </c>
      <c r="BV12" s="2"/>
      <c r="BW12" s="2"/>
    </row>
    <row r="13" spans="1:75" x14ac:dyDescent="0.3">
      <c r="A13" s="10">
        <v>3</v>
      </c>
      <c r="B13" t="s">
        <v>163</v>
      </c>
      <c r="C13" t="s">
        <v>138</v>
      </c>
      <c r="D13" s="2" t="s">
        <v>139</v>
      </c>
      <c r="E13" s="2" t="s">
        <v>140</v>
      </c>
      <c r="F13" s="33">
        <v>6.5</v>
      </c>
      <c r="G13" s="33">
        <v>6.8</v>
      </c>
      <c r="H13" s="33">
        <v>5.5</v>
      </c>
      <c r="I13" s="33">
        <v>6</v>
      </c>
      <c r="J13" s="139">
        <f>(F13+G13+H13+I13)/4</f>
        <v>6.2</v>
      </c>
      <c r="K13" s="33">
        <v>6.5</v>
      </c>
      <c r="L13" s="33"/>
      <c r="M13" s="139">
        <f>K13-L13</f>
        <v>6.5</v>
      </c>
      <c r="N13" s="33">
        <v>7</v>
      </c>
      <c r="O13" s="33"/>
      <c r="P13" s="139">
        <f>N13-O13</f>
        <v>7</v>
      </c>
      <c r="Q13" s="4">
        <f>((J13*0.4)+(M13*0.4)+(P13*0.2))</f>
        <v>6.48</v>
      </c>
      <c r="R13" s="23"/>
      <c r="S13" s="25">
        <v>5</v>
      </c>
      <c r="T13" s="25">
        <v>6</v>
      </c>
      <c r="U13" s="25">
        <v>5</v>
      </c>
      <c r="V13" s="25">
        <v>4.9000000000000004</v>
      </c>
      <c r="W13" s="25">
        <v>5</v>
      </c>
      <c r="X13" s="25">
        <v>5</v>
      </c>
      <c r="Y13" s="25">
        <v>5.3</v>
      </c>
      <c r="Z13" s="25">
        <v>5</v>
      </c>
      <c r="AA13" s="26">
        <f>SUM(S13:Z13)</f>
        <v>41.199999999999996</v>
      </c>
      <c r="AB13" s="4">
        <f>AA13/8</f>
        <v>5.1499999999999995</v>
      </c>
      <c r="AC13" s="23"/>
      <c r="AD13" s="33">
        <v>6.5</v>
      </c>
      <c r="AE13" s="33">
        <v>6.8</v>
      </c>
      <c r="AF13" s="33">
        <v>5.5</v>
      </c>
      <c r="AG13" s="33">
        <v>6</v>
      </c>
      <c r="AH13" s="139">
        <f>(AD13+AE13+AF13+AG13)/4</f>
        <v>6.2</v>
      </c>
      <c r="AI13" s="33">
        <v>6.5</v>
      </c>
      <c r="AJ13" s="33"/>
      <c r="AK13" s="139">
        <f>AI13-AJ13</f>
        <v>6.5</v>
      </c>
      <c r="AL13" s="33">
        <v>7</v>
      </c>
      <c r="AM13" s="33"/>
      <c r="AN13" s="139">
        <f>AL13-AM13</f>
        <v>7</v>
      </c>
      <c r="AO13" s="4">
        <f>((AH13*0.4)+(AK13*0.4)+(AN13*0.2))</f>
        <v>6.48</v>
      </c>
      <c r="AP13" s="29"/>
      <c r="AQ13" s="25">
        <v>4.5</v>
      </c>
      <c r="AR13" s="25">
        <v>8</v>
      </c>
      <c r="AS13" s="25">
        <v>6</v>
      </c>
      <c r="AT13" s="25">
        <v>4.5</v>
      </c>
      <c r="AU13" s="25">
        <v>4.8</v>
      </c>
      <c r="AV13" s="4">
        <f>SUM((AQ13*0.2),(AR13*0.25),(AS13*0.2),(AT13*0.2),(AU13*0.15))</f>
        <v>5.72</v>
      </c>
      <c r="AW13" s="30"/>
      <c r="AX13" s="4">
        <f>AV13-AW13</f>
        <v>5.72</v>
      </c>
      <c r="AY13" s="59"/>
      <c r="AZ13" s="25">
        <v>4.2</v>
      </c>
      <c r="BA13" s="25">
        <v>6.5</v>
      </c>
      <c r="BB13" s="25">
        <v>5.6</v>
      </c>
      <c r="BC13" s="25">
        <v>7.5</v>
      </c>
      <c r="BD13" s="25">
        <v>6.8</v>
      </c>
      <c r="BE13" s="25">
        <v>6.8</v>
      </c>
      <c r="BF13" s="25">
        <v>6.2</v>
      </c>
      <c r="BG13" s="25">
        <v>6.4</v>
      </c>
      <c r="BH13" s="26">
        <f>SUM(AZ13:BG13)</f>
        <v>50</v>
      </c>
      <c r="BI13" s="4">
        <f>BH13/8</f>
        <v>6.25</v>
      </c>
      <c r="BJ13" s="23"/>
      <c r="BK13" s="80">
        <v>6.875</v>
      </c>
      <c r="BL13" s="77">
        <f>BK13</f>
        <v>6.875</v>
      </c>
      <c r="BM13" s="81"/>
      <c r="BN13" s="77">
        <f>SUM(BL13-BM13)</f>
        <v>6.875</v>
      </c>
      <c r="BO13" s="59"/>
      <c r="BP13" s="77">
        <f>SUM((Q13*0.25)+(AB13*0.375)+(BI13*0.375))</f>
        <v>5.8949999999999996</v>
      </c>
      <c r="BQ13" s="70"/>
      <c r="BR13" s="77">
        <f>SUM((AO13*0.25),(AX13*0.25),(BN13*0.5))</f>
        <v>6.4874999999999998</v>
      </c>
      <c r="BS13" s="70"/>
      <c r="BT13" s="78">
        <f>AVERAGE(BP13:BR13)</f>
        <v>6.1912500000000001</v>
      </c>
      <c r="BU13" s="31">
        <v>4</v>
      </c>
      <c r="BV13" s="2"/>
      <c r="BW13" s="2"/>
    </row>
    <row r="14" spans="1:75" x14ac:dyDescent="0.3">
      <c r="A14" s="10">
        <v>12</v>
      </c>
      <c r="B14" t="s">
        <v>161</v>
      </c>
      <c r="C14" t="s">
        <v>142</v>
      </c>
      <c r="D14" s="2" t="s">
        <v>123</v>
      </c>
      <c r="E14" s="2" t="s">
        <v>124</v>
      </c>
      <c r="F14" s="33">
        <v>6.8</v>
      </c>
      <c r="G14" s="33">
        <v>6.8</v>
      </c>
      <c r="H14" s="33">
        <v>5.5</v>
      </c>
      <c r="I14" s="33">
        <v>6.5</v>
      </c>
      <c r="J14" s="139">
        <f>(F14+G14+H14+I14)/4</f>
        <v>6.4</v>
      </c>
      <c r="K14" s="33">
        <v>6.8</v>
      </c>
      <c r="L14" s="33"/>
      <c r="M14" s="139">
        <f>K14-L14</f>
        <v>6.8</v>
      </c>
      <c r="N14" s="33">
        <v>7</v>
      </c>
      <c r="O14" s="33">
        <v>0.2</v>
      </c>
      <c r="P14" s="139">
        <f>N14-O14</f>
        <v>6.8</v>
      </c>
      <c r="Q14" s="4">
        <f>((J14*0.4)+(M14*0.4)+(P14*0.2))</f>
        <v>6.6400000000000015</v>
      </c>
      <c r="R14" s="23"/>
      <c r="S14" s="25">
        <v>5.5</v>
      </c>
      <c r="T14" s="25">
        <v>6.5</v>
      </c>
      <c r="U14" s="25">
        <v>4.8</v>
      </c>
      <c r="V14" s="25">
        <v>5</v>
      </c>
      <c r="W14" s="25">
        <v>5.3</v>
      </c>
      <c r="X14" s="25">
        <v>5.3</v>
      </c>
      <c r="Y14" s="25">
        <v>6.5</v>
      </c>
      <c r="Z14" s="25">
        <v>5.3</v>
      </c>
      <c r="AA14" s="26">
        <f>SUM(S14:Z14)</f>
        <v>44.199999999999996</v>
      </c>
      <c r="AB14" s="4">
        <f>AA14/8</f>
        <v>5.5249999999999995</v>
      </c>
      <c r="AC14" s="23"/>
      <c r="AD14" s="33">
        <v>6.8</v>
      </c>
      <c r="AE14" s="33">
        <v>6.8</v>
      </c>
      <c r="AF14" s="33">
        <v>5.5</v>
      </c>
      <c r="AG14" s="33">
        <v>6.5</v>
      </c>
      <c r="AH14" s="139">
        <f>(AD14+AE14+AF14+AG14)/4</f>
        <v>6.4</v>
      </c>
      <c r="AI14" s="33">
        <v>6.8</v>
      </c>
      <c r="AJ14" s="33"/>
      <c r="AK14" s="139">
        <f>AI14-AJ14</f>
        <v>6.8</v>
      </c>
      <c r="AL14" s="33">
        <v>7</v>
      </c>
      <c r="AM14" s="33">
        <v>0.2</v>
      </c>
      <c r="AN14" s="139">
        <f>AL14-AM14</f>
        <v>6.8</v>
      </c>
      <c r="AO14" s="4">
        <f>((AH14*0.4)+(AK14*0.4)+(AN14*0.2))</f>
        <v>6.6400000000000015</v>
      </c>
      <c r="AP14" s="29"/>
      <c r="AQ14" s="25">
        <v>5</v>
      </c>
      <c r="AR14" s="25">
        <v>8</v>
      </c>
      <c r="AS14" s="25">
        <v>5</v>
      </c>
      <c r="AT14" s="25">
        <v>4.5</v>
      </c>
      <c r="AU14" s="25">
        <v>4</v>
      </c>
      <c r="AV14" s="4">
        <f>SUM((AQ14*0.2),(AR14*0.25),(AS14*0.2),(AT14*0.2),(AU14*0.15))</f>
        <v>5.5</v>
      </c>
      <c r="AW14" s="30"/>
      <c r="AX14" s="4">
        <f>AV14-AW14</f>
        <v>5.5</v>
      </c>
      <c r="AY14" s="59"/>
      <c r="AZ14" s="25">
        <v>4.8</v>
      </c>
      <c r="BA14" s="25">
        <v>5.5</v>
      </c>
      <c r="BB14" s="25">
        <v>4.9000000000000004</v>
      </c>
      <c r="BC14" s="25">
        <v>6.7</v>
      </c>
      <c r="BD14" s="25">
        <v>5.6</v>
      </c>
      <c r="BE14" s="25">
        <v>5.8</v>
      </c>
      <c r="BF14" s="25">
        <v>7.8</v>
      </c>
      <c r="BG14" s="25">
        <v>6.5</v>
      </c>
      <c r="BH14" s="26">
        <f>SUM(AZ14:BG14)</f>
        <v>47.599999999999994</v>
      </c>
      <c r="BI14" s="4">
        <f>BH14/8</f>
        <v>5.9499999999999993</v>
      </c>
      <c r="BJ14" s="23"/>
      <c r="BK14" s="80">
        <v>6.6</v>
      </c>
      <c r="BL14" s="77">
        <f>BK14</f>
        <v>6.6</v>
      </c>
      <c r="BM14" s="81"/>
      <c r="BN14" s="77">
        <f>SUM(BL14-BM14)</f>
        <v>6.6</v>
      </c>
      <c r="BO14" s="59"/>
      <c r="BP14" s="77">
        <f>SUM((Q14*0.25)+(AB14*0.375)+(BI14*0.375))</f>
        <v>5.9631249999999998</v>
      </c>
      <c r="BQ14" s="70"/>
      <c r="BR14" s="77">
        <f>SUM((AO14*0.25),(AX14*0.25),(BN14*0.5))</f>
        <v>6.335</v>
      </c>
      <c r="BS14" s="70"/>
      <c r="BT14" s="78">
        <f>AVERAGE(BP14:BR14)</f>
        <v>6.1490624999999994</v>
      </c>
      <c r="BU14" s="31">
        <v>5</v>
      </c>
      <c r="BV14" s="2"/>
      <c r="BW14" s="2"/>
    </row>
  </sheetData>
  <sortState xmlns:xlrd2="http://schemas.microsoft.com/office/spreadsheetml/2017/richdata2" ref="A10:BU14">
    <sortCondition descending="1" ref="BT10:BT14"/>
  </sortState>
  <pageMargins left="0.70866141732283472" right="0.70866141732283472" top="0.74803149606299213" bottom="0.74803149606299213" header="0.31496062992125984" footer="0.31496062992125984"/>
  <pageSetup paperSize="9" scale="87" orientation="landscape" horizontalDpi="360" verticalDpi="360" r:id="rId1"/>
  <headerFooter>
    <oddFooter>&amp;C&amp;A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79998168889431442"/>
    <pageSetUpPr fitToPage="1"/>
  </sheetPr>
  <dimension ref="A1:BW15"/>
  <sheetViews>
    <sheetView topLeftCell="A2" workbookViewId="0">
      <pane xSplit="2" topLeftCell="C1" activePane="topRight" state="frozen"/>
      <selection pane="topRight" activeCell="A6" sqref="A6:E15"/>
    </sheetView>
  </sheetViews>
  <sheetFormatPr defaultRowHeight="14.4" x14ac:dyDescent="0.3"/>
  <cols>
    <col min="1" max="1" width="5.77734375" customWidth="1"/>
    <col min="2" max="2" width="20" style="73" customWidth="1"/>
    <col min="3" max="3" width="17.109375" style="73" customWidth="1"/>
    <col min="4" max="4" width="14" style="73" customWidth="1"/>
    <col min="5" max="5" width="18.44140625" style="73" bestFit="1" customWidth="1"/>
    <col min="6" max="6" width="7.5546875" customWidth="1"/>
    <col min="7" max="7" width="10.77734375" customWidth="1"/>
    <col min="8" max="8" width="10.21875" customWidth="1"/>
    <col min="9" max="9" width="9.21875" customWidth="1"/>
    <col min="10" max="10" width="11" customWidth="1"/>
    <col min="11" max="11" width="9" customWidth="1"/>
    <col min="12" max="19" width="9.109375" customWidth="1"/>
    <col min="20" max="20" width="2.88671875" customWidth="1"/>
    <col min="21" max="30" width="9.109375" customWidth="1"/>
    <col min="31" max="31" width="2.88671875" customWidth="1"/>
    <col min="32" max="41" width="9.109375" customWidth="1"/>
    <col min="42" max="42" width="2.88671875" customWidth="1"/>
    <col min="43" max="43" width="7.5546875" customWidth="1"/>
    <col min="44" max="44" width="10.77734375" customWidth="1"/>
    <col min="45" max="45" width="9.21875" customWidth="1"/>
    <col min="46" max="46" width="11" customWidth="1"/>
    <col min="47" max="54" width="9.109375" customWidth="1"/>
    <col min="55" max="55" width="2.88671875" customWidth="1"/>
    <col min="56" max="63" width="9.109375" customWidth="1"/>
    <col min="64" max="64" width="2.88671875" customWidth="1"/>
    <col min="65" max="68" width="9.109375" style="73" customWidth="1"/>
    <col min="69" max="69" width="2.88671875" style="73" customWidth="1"/>
    <col min="70" max="70" width="11.44140625" style="73" customWidth="1"/>
    <col min="71" max="71" width="3" style="73" customWidth="1"/>
    <col min="72" max="72" width="10" style="73" customWidth="1"/>
    <col min="73" max="73" width="2.88671875" style="73" customWidth="1"/>
    <col min="74" max="74" width="9.109375" style="73"/>
    <col min="75" max="75" width="12.5546875" customWidth="1"/>
  </cols>
  <sheetData>
    <row r="1" spans="1:75" ht="15.6" x14ac:dyDescent="0.3">
      <c r="A1" s="1" t="str">
        <f>'Comp Detail'!A1</f>
        <v>Vaulting QLD State Championsip 2024</v>
      </c>
      <c r="B1" s="70"/>
      <c r="C1" s="70"/>
      <c r="D1" s="70" t="s">
        <v>0</v>
      </c>
      <c r="E1" s="70"/>
      <c r="F1" s="35"/>
      <c r="G1" s="35"/>
      <c r="H1" s="35"/>
      <c r="I1" s="35"/>
      <c r="J1" s="35"/>
      <c r="K1" s="35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35"/>
      <c r="AR1" s="35"/>
      <c r="AS1" s="35"/>
      <c r="AT1" s="35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77"/>
      <c r="BN1" s="77"/>
      <c r="BO1" s="77"/>
      <c r="BP1" s="77"/>
      <c r="BQ1" s="70"/>
      <c r="BR1" s="70"/>
      <c r="BS1" s="70"/>
      <c r="BT1" s="70"/>
      <c r="BU1" s="70"/>
      <c r="BV1" s="70"/>
      <c r="BW1" s="5">
        <f ca="1">NOW()</f>
        <v>45603.465818518518</v>
      </c>
    </row>
    <row r="2" spans="1:75" ht="15.6" x14ac:dyDescent="0.3">
      <c r="A2" s="1"/>
      <c r="B2" s="70"/>
      <c r="C2" s="70"/>
      <c r="D2" s="70" t="s">
        <v>1</v>
      </c>
      <c r="E2" s="70"/>
      <c r="F2" s="35"/>
      <c r="G2" s="35"/>
      <c r="H2" s="35"/>
      <c r="I2" s="35"/>
      <c r="J2" s="35"/>
      <c r="K2" s="35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35"/>
      <c r="AR2" s="35"/>
      <c r="AS2" s="35"/>
      <c r="AT2" s="35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77"/>
      <c r="BN2" s="77"/>
      <c r="BO2" s="77"/>
      <c r="BP2" s="77"/>
      <c r="BQ2" s="70"/>
      <c r="BR2" s="70"/>
      <c r="BS2" s="70"/>
      <c r="BT2" s="70"/>
      <c r="BU2" s="70"/>
      <c r="BV2" s="70"/>
      <c r="BW2" s="6">
        <f ca="1">NOW()</f>
        <v>45603.465818518518</v>
      </c>
    </row>
    <row r="3" spans="1:75" ht="15.6" x14ac:dyDescent="0.3">
      <c r="A3" s="1" t="str">
        <f>'Comp Detail'!A3</f>
        <v>6-7 July 2024</v>
      </c>
      <c r="B3" s="70"/>
      <c r="C3" s="70"/>
      <c r="D3" s="70"/>
      <c r="E3" s="70"/>
      <c r="T3" s="7"/>
      <c r="U3" s="7"/>
      <c r="V3" s="2"/>
      <c r="W3" s="2"/>
      <c r="X3" s="2"/>
      <c r="Y3" s="2"/>
      <c r="Z3" s="2"/>
      <c r="AA3" s="2"/>
      <c r="AB3" s="2"/>
      <c r="AC3" s="2"/>
      <c r="AD3" s="2"/>
      <c r="AE3" s="2"/>
      <c r="AF3" s="7"/>
      <c r="AG3" s="2"/>
      <c r="AH3" s="2"/>
      <c r="AI3" s="2"/>
      <c r="AJ3" s="2"/>
      <c r="AK3" s="2"/>
      <c r="AL3" s="2"/>
      <c r="AM3" s="2"/>
      <c r="AN3" s="2"/>
      <c r="AO3" s="2"/>
      <c r="AP3" s="2"/>
      <c r="BC3" s="2"/>
      <c r="BD3" s="2"/>
      <c r="BE3" s="2"/>
      <c r="BF3" s="2"/>
      <c r="BG3" s="2"/>
      <c r="BH3" s="2"/>
      <c r="BI3" s="2"/>
      <c r="BJ3" s="2"/>
      <c r="BK3" s="2"/>
      <c r="BL3" s="2"/>
      <c r="BN3" s="78"/>
      <c r="BO3" s="78"/>
      <c r="BP3" s="78"/>
      <c r="BQ3" s="70"/>
      <c r="BR3" s="70"/>
      <c r="BS3" s="70"/>
      <c r="BT3" s="70"/>
      <c r="BU3" s="70"/>
      <c r="BV3" s="70"/>
      <c r="BW3" s="2"/>
    </row>
    <row r="4" spans="1:75" ht="15.6" x14ac:dyDescent="0.3">
      <c r="A4" s="1"/>
      <c r="B4" s="70"/>
      <c r="C4" s="70"/>
      <c r="D4" s="70"/>
      <c r="E4" s="70"/>
      <c r="F4" s="119" t="s">
        <v>78</v>
      </c>
      <c r="G4" s="119"/>
      <c r="H4" s="119"/>
      <c r="I4" s="119"/>
      <c r="J4" s="119"/>
      <c r="K4" s="119"/>
      <c r="L4" s="119"/>
      <c r="M4" s="119"/>
      <c r="N4" s="119"/>
      <c r="O4" s="119"/>
      <c r="P4" s="119"/>
      <c r="Q4" s="119"/>
      <c r="R4" s="119"/>
      <c r="S4" s="119"/>
      <c r="T4" s="7"/>
      <c r="U4" s="119"/>
      <c r="V4" s="118"/>
      <c r="W4" s="118"/>
      <c r="X4" s="118"/>
      <c r="Y4" s="118"/>
      <c r="Z4" s="118"/>
      <c r="AA4" s="118"/>
      <c r="AB4" s="118"/>
      <c r="AC4" s="118"/>
      <c r="AD4" s="118"/>
      <c r="AE4" s="119"/>
      <c r="AF4" s="119"/>
      <c r="AG4" s="118"/>
      <c r="AH4" s="118"/>
      <c r="AI4" s="118"/>
      <c r="AJ4" s="118"/>
      <c r="AK4" s="118"/>
      <c r="AL4" s="118"/>
      <c r="AM4" s="118"/>
      <c r="AN4" s="118"/>
      <c r="AO4" s="118"/>
      <c r="AP4" s="2"/>
      <c r="AQ4" s="120" t="s">
        <v>2</v>
      </c>
      <c r="AR4" s="120"/>
      <c r="AS4" s="120"/>
      <c r="AT4" s="120"/>
      <c r="AU4" s="120"/>
      <c r="AV4" s="120"/>
      <c r="AW4" s="120"/>
      <c r="AX4" s="120"/>
      <c r="AY4" s="120"/>
      <c r="AZ4" s="120"/>
      <c r="BA4" s="120"/>
      <c r="BB4" s="120"/>
      <c r="BC4" s="121"/>
      <c r="BD4" s="121"/>
      <c r="BE4" s="121"/>
      <c r="BF4" s="121"/>
      <c r="BG4" s="121"/>
      <c r="BH4" s="121"/>
      <c r="BI4" s="121"/>
      <c r="BJ4" s="121"/>
      <c r="BK4" s="121"/>
      <c r="BL4" s="121"/>
      <c r="BM4" s="123"/>
      <c r="BN4" s="123"/>
      <c r="BO4" s="123"/>
      <c r="BP4" s="123"/>
      <c r="BQ4" s="70"/>
      <c r="BR4" s="70"/>
      <c r="BS4" s="70"/>
      <c r="BT4" s="70"/>
      <c r="BU4" s="70"/>
      <c r="BV4" s="70"/>
      <c r="BW4" s="2"/>
    </row>
    <row r="5" spans="1:75" ht="15.6" x14ac:dyDescent="0.3">
      <c r="A5" s="1"/>
      <c r="B5" s="70"/>
      <c r="C5" s="70"/>
      <c r="D5" s="70"/>
      <c r="E5" s="70"/>
      <c r="F5" s="7" t="s">
        <v>3</v>
      </c>
      <c r="G5" s="2">
        <f>E1</f>
        <v>0</v>
      </c>
      <c r="H5" s="2"/>
      <c r="I5" s="2"/>
      <c r="J5" s="2"/>
      <c r="K5" s="2"/>
      <c r="M5" s="7"/>
      <c r="N5" s="7"/>
      <c r="O5" s="7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7" t="s">
        <v>3</v>
      </c>
      <c r="AR5" s="2">
        <f>E1</f>
        <v>0</v>
      </c>
      <c r="AS5" s="2"/>
      <c r="AT5" s="2"/>
      <c r="AV5" s="7"/>
      <c r="AW5" s="7"/>
      <c r="AX5" s="7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77"/>
      <c r="BN5" s="77"/>
      <c r="BO5" s="77"/>
      <c r="BP5" s="77"/>
      <c r="BQ5" s="70"/>
      <c r="BR5" s="70"/>
      <c r="BS5" s="70"/>
      <c r="BT5" s="70"/>
      <c r="BU5" s="70"/>
      <c r="BV5" s="70"/>
      <c r="BW5" s="2"/>
    </row>
    <row r="6" spans="1:75" ht="15.6" x14ac:dyDescent="0.3">
      <c r="A6" s="1" t="s">
        <v>44</v>
      </c>
      <c r="B6" s="47"/>
      <c r="C6" s="70"/>
      <c r="D6" s="70"/>
      <c r="E6" s="70"/>
      <c r="F6" s="7" t="s">
        <v>7</v>
      </c>
      <c r="G6" s="2"/>
      <c r="H6" s="2"/>
      <c r="I6" s="2"/>
      <c r="J6" s="2"/>
      <c r="K6" s="2"/>
      <c r="M6" s="2"/>
      <c r="N6" s="2"/>
      <c r="O6" s="2"/>
      <c r="P6" s="2"/>
      <c r="Q6" s="2"/>
      <c r="R6" s="2"/>
      <c r="S6" s="2"/>
      <c r="T6" s="2"/>
      <c r="U6" s="7" t="s">
        <v>108</v>
      </c>
      <c r="V6" s="2">
        <f>E1</f>
        <v>0</v>
      </c>
      <c r="W6" s="2"/>
      <c r="X6" s="2"/>
      <c r="Y6" s="2"/>
      <c r="Z6" s="2"/>
      <c r="AA6" s="2"/>
      <c r="AB6" s="2"/>
      <c r="AC6" s="2"/>
      <c r="AD6" s="2"/>
      <c r="AE6" s="7"/>
      <c r="AF6" s="7" t="s">
        <v>1</v>
      </c>
      <c r="AG6" s="2">
        <f>E3</f>
        <v>0</v>
      </c>
      <c r="AH6" s="2"/>
      <c r="AI6" s="2"/>
      <c r="AJ6" s="2"/>
      <c r="AK6" s="2"/>
      <c r="AL6" s="2"/>
      <c r="AM6" s="2"/>
      <c r="AN6" s="2"/>
      <c r="AO6" s="2"/>
      <c r="AP6" s="7"/>
      <c r="AQ6" s="7" t="s">
        <v>7</v>
      </c>
      <c r="AR6" s="2"/>
      <c r="AS6" s="2"/>
      <c r="AT6" s="2"/>
      <c r="AV6" s="2"/>
      <c r="AW6" s="2"/>
      <c r="AX6" s="2"/>
      <c r="AY6" s="2"/>
      <c r="AZ6" s="2"/>
      <c r="BA6" s="2"/>
      <c r="BB6" s="2"/>
      <c r="BC6" s="2"/>
      <c r="BD6" s="7" t="s">
        <v>3</v>
      </c>
      <c r="BE6" s="2">
        <f>E1</f>
        <v>0</v>
      </c>
      <c r="BF6" s="2"/>
      <c r="BG6" s="2"/>
      <c r="BH6" s="2"/>
      <c r="BI6" s="2"/>
      <c r="BJ6" s="7"/>
      <c r="BK6" s="7"/>
      <c r="BL6" s="2"/>
      <c r="BM6" s="78" t="s">
        <v>5</v>
      </c>
      <c r="BN6" s="77">
        <f>E2</f>
        <v>0</v>
      </c>
      <c r="BO6" s="77"/>
      <c r="BP6" s="77"/>
      <c r="BQ6" s="82"/>
      <c r="BR6" s="47" t="s">
        <v>6</v>
      </c>
      <c r="BS6" s="70"/>
      <c r="BT6" s="70"/>
      <c r="BU6" s="70"/>
      <c r="BV6" s="70"/>
      <c r="BW6" s="2"/>
    </row>
    <row r="7" spans="1:75" ht="15.6" x14ac:dyDescent="0.3">
      <c r="A7" s="1" t="s">
        <v>43</v>
      </c>
      <c r="B7" s="133">
        <v>5</v>
      </c>
      <c r="C7" s="70"/>
      <c r="D7" s="70"/>
      <c r="E7" s="70"/>
      <c r="T7" s="2"/>
      <c r="V7" s="2"/>
      <c r="W7" s="2"/>
      <c r="X7" s="2"/>
      <c r="Y7" s="2"/>
      <c r="Z7" s="2"/>
      <c r="AA7" s="2"/>
      <c r="AB7" s="2"/>
      <c r="AC7" s="2"/>
      <c r="AD7" s="2"/>
      <c r="AE7" s="2"/>
      <c r="AG7" s="2"/>
      <c r="AH7" s="2"/>
      <c r="AI7" s="2"/>
      <c r="AJ7" s="2"/>
      <c r="AK7" s="2"/>
      <c r="AL7" s="2"/>
      <c r="AM7" s="2"/>
      <c r="AN7" s="2"/>
      <c r="AO7" s="2"/>
      <c r="AP7" s="2"/>
      <c r="BC7" s="2"/>
      <c r="BD7" s="2"/>
      <c r="BE7" s="2"/>
      <c r="BF7" s="2"/>
      <c r="BG7" s="2"/>
      <c r="BH7" s="2"/>
      <c r="BI7" s="2"/>
      <c r="BJ7" s="2"/>
      <c r="BK7" s="2"/>
      <c r="BL7" s="2"/>
      <c r="BN7" s="77"/>
      <c r="BO7" s="77"/>
      <c r="BP7" s="77"/>
      <c r="BQ7" s="82"/>
      <c r="BR7" s="70"/>
      <c r="BS7" s="70"/>
      <c r="BT7" s="70"/>
      <c r="BU7" s="70"/>
      <c r="BV7" s="70"/>
      <c r="BW7" s="2"/>
    </row>
    <row r="8" spans="1:75" x14ac:dyDescent="0.3">
      <c r="A8" s="2"/>
      <c r="B8" s="70"/>
      <c r="C8" s="70"/>
      <c r="D8" s="70"/>
      <c r="E8" s="70"/>
      <c r="F8" s="7" t="s">
        <v>16</v>
      </c>
      <c r="G8" s="2"/>
      <c r="H8" s="2"/>
      <c r="I8" s="2"/>
      <c r="J8" s="2"/>
      <c r="K8" s="2"/>
      <c r="L8" s="138" t="s">
        <v>16</v>
      </c>
      <c r="M8" s="11"/>
      <c r="N8" s="11"/>
      <c r="O8" s="11" t="s">
        <v>17</v>
      </c>
      <c r="Q8" s="11"/>
      <c r="R8" s="11" t="s">
        <v>18</v>
      </c>
      <c r="S8" s="11" t="s">
        <v>87</v>
      </c>
      <c r="T8" s="10"/>
      <c r="U8" s="2"/>
      <c r="V8" s="2"/>
      <c r="W8" s="2"/>
      <c r="X8" s="2"/>
      <c r="Y8" s="2"/>
      <c r="Z8" s="2"/>
      <c r="AA8" s="2"/>
      <c r="AB8" s="2"/>
      <c r="AC8" s="2"/>
      <c r="AD8" s="2"/>
      <c r="AE8" s="10"/>
      <c r="AF8" s="2"/>
      <c r="AG8" s="2"/>
      <c r="AH8" s="2"/>
      <c r="AI8" s="2"/>
      <c r="AJ8" s="2"/>
      <c r="AK8" s="2"/>
      <c r="AL8" s="2"/>
      <c r="AM8" s="2"/>
      <c r="AN8" s="2"/>
      <c r="AO8" s="2"/>
      <c r="AP8" s="10"/>
      <c r="AQ8" s="7" t="s">
        <v>16</v>
      </c>
      <c r="AR8" s="2"/>
      <c r="AS8" s="2"/>
      <c r="AT8" s="2"/>
      <c r="AU8" s="138" t="s">
        <v>16</v>
      </c>
      <c r="AV8" s="11"/>
      <c r="AW8" s="11"/>
      <c r="AX8" s="11" t="s">
        <v>17</v>
      </c>
      <c r="AZ8" s="11"/>
      <c r="BA8" s="11" t="s">
        <v>18</v>
      </c>
      <c r="BB8" s="11" t="s">
        <v>87</v>
      </c>
      <c r="BC8" s="2"/>
      <c r="BD8" s="2" t="s">
        <v>42</v>
      </c>
      <c r="BE8" s="2"/>
      <c r="BF8" s="2"/>
      <c r="BG8" s="2"/>
      <c r="BH8" s="2"/>
      <c r="BI8" s="2"/>
      <c r="BJ8" s="2"/>
      <c r="BK8" s="10" t="s">
        <v>42</v>
      </c>
      <c r="BL8" s="2"/>
      <c r="BM8" s="78"/>
      <c r="BN8" s="77"/>
      <c r="BO8" s="77" t="s">
        <v>8</v>
      </c>
      <c r="BP8" s="77" t="s">
        <v>9</v>
      </c>
      <c r="BQ8" s="82"/>
      <c r="BR8" s="47" t="s">
        <v>10</v>
      </c>
      <c r="BS8" s="70"/>
      <c r="BT8" s="47" t="s">
        <v>2</v>
      </c>
      <c r="BU8" s="107"/>
      <c r="BV8" s="45" t="s">
        <v>11</v>
      </c>
      <c r="BW8" s="13"/>
    </row>
    <row r="9" spans="1:75" x14ac:dyDescent="0.3">
      <c r="A9" s="14" t="s">
        <v>12</v>
      </c>
      <c r="B9" s="71" t="s">
        <v>13</v>
      </c>
      <c r="C9" s="71" t="s">
        <v>7</v>
      </c>
      <c r="D9" s="71" t="s">
        <v>14</v>
      </c>
      <c r="E9" s="71" t="s">
        <v>15</v>
      </c>
      <c r="F9" s="71" t="s">
        <v>88</v>
      </c>
      <c r="G9" s="71" t="s">
        <v>89</v>
      </c>
      <c r="H9" s="71" t="s">
        <v>90</v>
      </c>
      <c r="I9" s="71" t="s">
        <v>91</v>
      </c>
      <c r="J9" s="71" t="s">
        <v>92</v>
      </c>
      <c r="K9" s="71" t="s">
        <v>93</v>
      </c>
      <c r="L9" s="20" t="s">
        <v>94</v>
      </c>
      <c r="M9" s="15" t="s">
        <v>17</v>
      </c>
      <c r="N9" s="15" t="s">
        <v>95</v>
      </c>
      <c r="O9" s="20" t="s">
        <v>94</v>
      </c>
      <c r="P9" s="37" t="s">
        <v>18</v>
      </c>
      <c r="Q9" s="15" t="s">
        <v>95</v>
      </c>
      <c r="R9" s="20" t="s">
        <v>94</v>
      </c>
      <c r="S9" s="20" t="s">
        <v>94</v>
      </c>
      <c r="T9" s="16"/>
      <c r="U9" s="14" t="s">
        <v>19</v>
      </c>
      <c r="V9" s="14" t="s">
        <v>20</v>
      </c>
      <c r="W9" s="14" t="s">
        <v>21</v>
      </c>
      <c r="X9" s="14" t="s">
        <v>22</v>
      </c>
      <c r="Y9" s="14" t="s">
        <v>23</v>
      </c>
      <c r="Z9" s="14" t="s">
        <v>24</v>
      </c>
      <c r="AA9" s="14" t="s">
        <v>25</v>
      </c>
      <c r="AB9" s="14" t="s">
        <v>26</v>
      </c>
      <c r="AC9" s="14" t="s">
        <v>27</v>
      </c>
      <c r="AD9" s="14" t="s">
        <v>28</v>
      </c>
      <c r="AE9" s="16"/>
      <c r="AF9" s="14" t="s">
        <v>19</v>
      </c>
      <c r="AG9" s="14" t="s">
        <v>20</v>
      </c>
      <c r="AH9" s="14" t="s">
        <v>21</v>
      </c>
      <c r="AI9" s="14" t="s">
        <v>22</v>
      </c>
      <c r="AJ9" s="14" t="s">
        <v>23</v>
      </c>
      <c r="AK9" s="14" t="s">
        <v>24</v>
      </c>
      <c r="AL9" s="14" t="s">
        <v>25</v>
      </c>
      <c r="AM9" s="14" t="s">
        <v>26</v>
      </c>
      <c r="AN9" s="14" t="s">
        <v>27</v>
      </c>
      <c r="AO9" s="14" t="s">
        <v>28</v>
      </c>
      <c r="AP9" s="16"/>
      <c r="AQ9" s="71" t="s">
        <v>88</v>
      </c>
      <c r="AR9" s="71" t="s">
        <v>91</v>
      </c>
      <c r="AS9" s="71" t="s">
        <v>89</v>
      </c>
      <c r="AT9" s="71" t="s">
        <v>92</v>
      </c>
      <c r="AU9" s="20" t="s">
        <v>94</v>
      </c>
      <c r="AV9" s="15" t="s">
        <v>17</v>
      </c>
      <c r="AW9" s="15" t="s">
        <v>95</v>
      </c>
      <c r="AX9" s="20" t="s">
        <v>94</v>
      </c>
      <c r="AY9" s="37" t="s">
        <v>18</v>
      </c>
      <c r="AZ9" s="15" t="s">
        <v>95</v>
      </c>
      <c r="BA9" s="20" t="s">
        <v>94</v>
      </c>
      <c r="BB9" s="20" t="s">
        <v>94</v>
      </c>
      <c r="BC9" s="18"/>
      <c r="BD9" s="15" t="s">
        <v>32</v>
      </c>
      <c r="BE9" s="15" t="s">
        <v>33</v>
      </c>
      <c r="BF9" s="15" t="s">
        <v>34</v>
      </c>
      <c r="BG9" s="15" t="s">
        <v>35</v>
      </c>
      <c r="BH9" s="15" t="s">
        <v>126</v>
      </c>
      <c r="BI9" s="15" t="s">
        <v>36</v>
      </c>
      <c r="BJ9" s="14" t="s">
        <v>37</v>
      </c>
      <c r="BK9" s="14" t="s">
        <v>31</v>
      </c>
      <c r="BL9" s="18"/>
      <c r="BM9" s="79" t="s">
        <v>29</v>
      </c>
      <c r="BN9" s="79" t="s">
        <v>9</v>
      </c>
      <c r="BO9" s="79" t="s">
        <v>30</v>
      </c>
      <c r="BP9" s="79" t="s">
        <v>31</v>
      </c>
      <c r="BQ9" s="82"/>
      <c r="BR9" s="75" t="s">
        <v>38</v>
      </c>
      <c r="BS9" s="71"/>
      <c r="BT9" s="75" t="s">
        <v>38</v>
      </c>
      <c r="BU9" s="108"/>
      <c r="BV9" s="76" t="s">
        <v>38</v>
      </c>
      <c r="BW9" s="20" t="s">
        <v>41</v>
      </c>
    </row>
    <row r="10" spans="1:75" x14ac:dyDescent="0.3">
      <c r="A10" s="10"/>
      <c r="B10" s="70"/>
      <c r="C10" s="70"/>
      <c r="D10" s="70"/>
      <c r="E10" s="70"/>
      <c r="F10" s="70"/>
      <c r="G10" s="70"/>
      <c r="H10" s="70"/>
      <c r="I10" s="70"/>
      <c r="J10" s="70"/>
      <c r="K10" s="70"/>
      <c r="L10" s="13"/>
      <c r="M10" s="13"/>
      <c r="N10" s="13"/>
      <c r="O10" s="13"/>
      <c r="P10" s="13"/>
      <c r="Q10" s="13"/>
      <c r="R10" s="13"/>
      <c r="S10" s="13"/>
      <c r="T10" s="16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6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6"/>
      <c r="AQ10" s="70"/>
      <c r="AR10" s="70"/>
      <c r="AS10" s="70"/>
      <c r="AT10" s="70"/>
      <c r="AU10" s="13"/>
      <c r="AV10" s="13"/>
      <c r="AW10" s="13"/>
      <c r="AX10" s="13"/>
      <c r="AY10" s="13"/>
      <c r="AZ10" s="13"/>
      <c r="BA10" s="13"/>
      <c r="BB10" s="13"/>
      <c r="BC10" s="18"/>
      <c r="BD10" s="13"/>
      <c r="BE10" s="13"/>
      <c r="BF10" s="13"/>
      <c r="BG10" s="13"/>
      <c r="BH10" s="13"/>
      <c r="BI10" s="13"/>
      <c r="BJ10" s="10"/>
      <c r="BK10" s="10"/>
      <c r="BL10" s="18"/>
      <c r="BM10" s="77"/>
      <c r="BN10" s="77"/>
      <c r="BO10" s="77"/>
      <c r="BP10" s="77"/>
      <c r="BQ10" s="82"/>
      <c r="BR10" s="47"/>
      <c r="BS10" s="70"/>
      <c r="BT10" s="47"/>
      <c r="BU10" s="109"/>
      <c r="BV10" s="45"/>
      <c r="BW10" s="12"/>
    </row>
    <row r="11" spans="1:75" x14ac:dyDescent="0.3">
      <c r="A11" s="10">
        <v>11</v>
      </c>
      <c r="B11" t="s">
        <v>155</v>
      </c>
      <c r="C11" t="s">
        <v>142</v>
      </c>
      <c r="D11" s="2" t="s">
        <v>123</v>
      </c>
      <c r="E11" s="2" t="s">
        <v>124</v>
      </c>
      <c r="F11" s="33">
        <v>7.2</v>
      </c>
      <c r="G11" s="33">
        <v>7.4</v>
      </c>
      <c r="H11" s="33">
        <v>7.4</v>
      </c>
      <c r="I11" s="33">
        <v>6.8</v>
      </c>
      <c r="J11" s="33">
        <v>6.9</v>
      </c>
      <c r="K11" s="33">
        <v>6.5</v>
      </c>
      <c r="L11" s="139">
        <f>SUM(F11:K11)/6</f>
        <v>7.0333333333333341</v>
      </c>
      <c r="M11" s="33">
        <v>7.4</v>
      </c>
      <c r="N11" s="33"/>
      <c r="O11" s="139">
        <f>M11-N11</f>
        <v>7.4</v>
      </c>
      <c r="P11" s="33">
        <v>7.4</v>
      </c>
      <c r="Q11" s="33"/>
      <c r="R11" s="139">
        <f>P11-Q11</f>
        <v>7.4</v>
      </c>
      <c r="S11" s="4">
        <f>SUM((L11*0.6),(O11*0.25),(R11*0.15))</f>
        <v>7.1800000000000006</v>
      </c>
      <c r="T11" s="23"/>
      <c r="U11" s="25">
        <v>3.9</v>
      </c>
      <c r="V11" s="25">
        <v>6.4</v>
      </c>
      <c r="W11" s="25">
        <v>5.2</v>
      </c>
      <c r="X11" s="25">
        <v>6.2</v>
      </c>
      <c r="Y11" s="25">
        <v>5.2</v>
      </c>
      <c r="Z11" s="25">
        <v>5.3</v>
      </c>
      <c r="AA11" s="25">
        <v>6.5</v>
      </c>
      <c r="AB11" s="25">
        <v>6</v>
      </c>
      <c r="AC11" s="26">
        <f>SUM(U11:AB11)</f>
        <v>44.699999999999996</v>
      </c>
      <c r="AD11" s="4">
        <f>AC11/8</f>
        <v>5.5874999999999995</v>
      </c>
      <c r="AE11" s="23"/>
      <c r="AF11" s="25">
        <v>5</v>
      </c>
      <c r="AG11" s="25">
        <v>5.5</v>
      </c>
      <c r="AH11" s="25">
        <v>6</v>
      </c>
      <c r="AI11" s="25">
        <v>6</v>
      </c>
      <c r="AJ11" s="25">
        <v>6</v>
      </c>
      <c r="AK11" s="25">
        <v>6</v>
      </c>
      <c r="AL11" s="25">
        <v>6.8</v>
      </c>
      <c r="AM11" s="25">
        <v>5.8</v>
      </c>
      <c r="AN11" s="26">
        <f>SUM(AF11:AM11)</f>
        <v>47.099999999999994</v>
      </c>
      <c r="AO11" s="4">
        <f>AN11/8</f>
        <v>5.8874999999999993</v>
      </c>
      <c r="AP11" s="23"/>
      <c r="AQ11" s="33">
        <v>7.2</v>
      </c>
      <c r="AR11" s="33">
        <v>7</v>
      </c>
      <c r="AS11" s="33">
        <v>6.4</v>
      </c>
      <c r="AT11" s="33">
        <v>6.5</v>
      </c>
      <c r="AU11" s="139">
        <f>(AQ11+AR11+AS11+AT11)/4</f>
        <v>6.7750000000000004</v>
      </c>
      <c r="AV11" s="33">
        <v>7.4</v>
      </c>
      <c r="AW11" s="33"/>
      <c r="AX11" s="139">
        <f>AV11-AW11</f>
        <v>7.4</v>
      </c>
      <c r="AY11" s="33">
        <v>7.2</v>
      </c>
      <c r="AZ11" s="33"/>
      <c r="BA11" s="139">
        <f>AY11-AZ11</f>
        <v>7.2</v>
      </c>
      <c r="BB11" s="4">
        <f>((AU11*0.4)+(AX11*0.4)+(BA11*0.2))</f>
        <v>7.1100000000000012</v>
      </c>
      <c r="BC11" s="29"/>
      <c r="BD11" s="25">
        <v>8.5</v>
      </c>
      <c r="BE11" s="25">
        <v>7.5</v>
      </c>
      <c r="BF11" s="25">
        <v>8.1999999999999993</v>
      </c>
      <c r="BG11" s="25">
        <v>6.8</v>
      </c>
      <c r="BH11" s="25">
        <v>6.9</v>
      </c>
      <c r="BI11" s="4">
        <f>SUM((BD11*0.2),(BE11*0.25),(BF11*0.2),(BG11*0.2),(BH11*0.15))</f>
        <v>7.61</v>
      </c>
      <c r="BJ11" s="30"/>
      <c r="BK11" s="4">
        <f>BI11-BJ11</f>
        <v>7.61</v>
      </c>
      <c r="BL11" s="29"/>
      <c r="BM11" s="80">
        <v>8.6</v>
      </c>
      <c r="BN11" s="77">
        <f>BM11</f>
        <v>8.6</v>
      </c>
      <c r="BO11" s="81"/>
      <c r="BP11" s="77">
        <f>SUM(BN11-BO11)</f>
        <v>8.6</v>
      </c>
      <c r="BQ11" s="84"/>
      <c r="BR11" s="77">
        <f>SUM(S11*0.25)+(AD11*0.375)+(AO11*0.375)</f>
        <v>6.0981249999999996</v>
      </c>
      <c r="BS11" s="70"/>
      <c r="BT11" s="77">
        <f>SUM((BB11*0.25),(BK11*0.25),(BP11*0.5))</f>
        <v>7.98</v>
      </c>
      <c r="BU11" s="107"/>
      <c r="BV11" s="78">
        <f>AVERAGE(BR11:BT11)</f>
        <v>7.0390625</v>
      </c>
      <c r="BW11" s="31">
        <f>RANK(BV11,BV$11:BV$1004)</f>
        <v>1</v>
      </c>
    </row>
    <row r="12" spans="1:75" x14ac:dyDescent="0.3">
      <c r="A12" s="10">
        <v>14</v>
      </c>
      <c r="B12" t="s">
        <v>149</v>
      </c>
      <c r="C12" t="s">
        <v>142</v>
      </c>
      <c r="D12" s="2" t="s">
        <v>123</v>
      </c>
      <c r="E12" s="2" t="s">
        <v>124</v>
      </c>
      <c r="F12" s="33">
        <v>7.2</v>
      </c>
      <c r="G12" s="33">
        <v>7.4</v>
      </c>
      <c r="H12" s="33">
        <v>7.4</v>
      </c>
      <c r="I12" s="33">
        <v>6.8</v>
      </c>
      <c r="J12" s="33">
        <v>6.9</v>
      </c>
      <c r="K12" s="33">
        <v>6.5</v>
      </c>
      <c r="L12" s="139">
        <f>SUM(F12:K12)/6</f>
        <v>7.0333333333333341</v>
      </c>
      <c r="M12" s="33">
        <v>7.4</v>
      </c>
      <c r="N12" s="33"/>
      <c r="O12" s="139">
        <f>M12-N12</f>
        <v>7.4</v>
      </c>
      <c r="P12" s="33">
        <v>7.4</v>
      </c>
      <c r="Q12" s="33"/>
      <c r="R12" s="139">
        <f>P12-Q12</f>
        <v>7.4</v>
      </c>
      <c r="S12" s="4">
        <f>SUM((L12*0.6),(O12*0.25),(R12*0.15))</f>
        <v>7.1800000000000006</v>
      </c>
      <c r="T12" s="23"/>
      <c r="U12" s="25">
        <v>4</v>
      </c>
      <c r="V12" s="25">
        <v>4.7</v>
      </c>
      <c r="W12" s="25">
        <v>5.6</v>
      </c>
      <c r="X12" s="25">
        <v>5</v>
      </c>
      <c r="Y12" s="25">
        <v>6</v>
      </c>
      <c r="Z12" s="25">
        <v>6.4</v>
      </c>
      <c r="AA12" s="25">
        <v>6.5</v>
      </c>
      <c r="AB12" s="25">
        <v>6.5</v>
      </c>
      <c r="AC12" s="26">
        <f>SUM(U12:AB12)</f>
        <v>44.699999999999996</v>
      </c>
      <c r="AD12" s="4">
        <f>AC12/8</f>
        <v>5.5874999999999995</v>
      </c>
      <c r="AE12" s="23"/>
      <c r="AF12" s="25">
        <v>4.8</v>
      </c>
      <c r="AG12" s="25">
        <v>6</v>
      </c>
      <c r="AH12" s="25">
        <v>6</v>
      </c>
      <c r="AI12" s="25">
        <v>5.3</v>
      </c>
      <c r="AJ12" s="25">
        <v>6</v>
      </c>
      <c r="AK12" s="25">
        <v>6.5</v>
      </c>
      <c r="AL12" s="25">
        <v>6.5</v>
      </c>
      <c r="AM12" s="25">
        <v>5.3</v>
      </c>
      <c r="AN12" s="26">
        <f>SUM(AF12:AM12)</f>
        <v>46.4</v>
      </c>
      <c r="AO12" s="4">
        <f>AN12/8</f>
        <v>5.8</v>
      </c>
      <c r="AP12" s="23"/>
      <c r="AQ12" s="33">
        <v>7.2</v>
      </c>
      <c r="AR12" s="33">
        <v>7</v>
      </c>
      <c r="AS12" s="33">
        <v>6.4</v>
      </c>
      <c r="AT12" s="33">
        <v>6.5</v>
      </c>
      <c r="AU12" s="139">
        <f>(AQ12+AR12+AS12+AT12)/4</f>
        <v>6.7750000000000004</v>
      </c>
      <c r="AV12" s="33">
        <v>7.4</v>
      </c>
      <c r="AW12" s="33"/>
      <c r="AX12" s="139">
        <f>AV12-AW12</f>
        <v>7.4</v>
      </c>
      <c r="AY12" s="33">
        <v>7.2</v>
      </c>
      <c r="AZ12" s="33"/>
      <c r="BA12" s="139">
        <f>AY12-AZ12</f>
        <v>7.2</v>
      </c>
      <c r="BB12" s="4">
        <f>((AU12*0.4)+(AX12*0.4)+(BA12*0.2))</f>
        <v>7.1100000000000012</v>
      </c>
      <c r="BC12" s="29"/>
      <c r="BD12" s="25">
        <v>7.9</v>
      </c>
      <c r="BE12" s="25">
        <v>7.8</v>
      </c>
      <c r="BF12" s="25">
        <v>8.4</v>
      </c>
      <c r="BG12" s="25">
        <v>7.2</v>
      </c>
      <c r="BH12" s="25">
        <v>6.2</v>
      </c>
      <c r="BI12" s="4">
        <f>SUM((BD12*0.2),(BE12*0.25),(BF12*0.2),(BG12*0.2),(BH12*0.15))</f>
        <v>7.580000000000001</v>
      </c>
      <c r="BJ12" s="30"/>
      <c r="BK12" s="4">
        <f>BI12-BJ12</f>
        <v>7.580000000000001</v>
      </c>
      <c r="BL12" s="29"/>
      <c r="BM12" s="80">
        <v>8.6669999999999998</v>
      </c>
      <c r="BN12" s="77">
        <f>BM12</f>
        <v>8.6669999999999998</v>
      </c>
      <c r="BO12" s="81"/>
      <c r="BP12" s="77">
        <f>SUM(BN12-BO12)</f>
        <v>8.6669999999999998</v>
      </c>
      <c r="BQ12" s="84"/>
      <c r="BR12" s="77">
        <f>SUM(S12*0.25)+(AD12*0.375)+(AO12*0.375)</f>
        <v>6.0653125000000001</v>
      </c>
      <c r="BS12" s="70"/>
      <c r="BT12" s="77">
        <f>SUM((BB12*0.25),(BK12*0.25),(BP12*0.5))</f>
        <v>8.0060000000000002</v>
      </c>
      <c r="BU12" s="107"/>
      <c r="BV12" s="78">
        <f>AVERAGE(BR12:BT12)</f>
        <v>7.0356562500000006</v>
      </c>
      <c r="BW12" s="31">
        <f>RANK(BV12,BV$11:BV$1004)</f>
        <v>2</v>
      </c>
    </row>
    <row r="13" spans="1:75" x14ac:dyDescent="0.3">
      <c r="A13" s="10">
        <v>13</v>
      </c>
      <c r="B13" t="s">
        <v>148</v>
      </c>
      <c r="C13" t="s">
        <v>142</v>
      </c>
      <c r="D13" s="2" t="s">
        <v>123</v>
      </c>
      <c r="E13" s="2" t="s">
        <v>124</v>
      </c>
      <c r="F13" s="33">
        <v>7.2</v>
      </c>
      <c r="G13" s="33">
        <v>7.4</v>
      </c>
      <c r="H13" s="33">
        <v>7.4</v>
      </c>
      <c r="I13" s="33">
        <v>6.8</v>
      </c>
      <c r="J13" s="33">
        <v>6.9</v>
      </c>
      <c r="K13" s="33">
        <v>6.5</v>
      </c>
      <c r="L13" s="139">
        <f>SUM(F13:K13)/6</f>
        <v>7.0333333333333341</v>
      </c>
      <c r="M13" s="33">
        <v>7.4</v>
      </c>
      <c r="N13" s="33"/>
      <c r="O13" s="139">
        <f>M13-N13</f>
        <v>7.4</v>
      </c>
      <c r="P13" s="33">
        <v>7.4</v>
      </c>
      <c r="Q13" s="33"/>
      <c r="R13" s="139">
        <f>P13-Q13</f>
        <v>7.4</v>
      </c>
      <c r="S13" s="4">
        <f>SUM((L13*0.6),(O13*0.25),(R13*0.15))</f>
        <v>7.1800000000000006</v>
      </c>
      <c r="T13" s="23"/>
      <c r="U13" s="25">
        <v>3.9</v>
      </c>
      <c r="V13" s="25">
        <v>4.5999999999999996</v>
      </c>
      <c r="W13" s="25">
        <v>5.6</v>
      </c>
      <c r="X13" s="25">
        <v>7</v>
      </c>
      <c r="Y13" s="25">
        <v>5.9</v>
      </c>
      <c r="Z13" s="25">
        <v>5.8</v>
      </c>
      <c r="AA13" s="25">
        <v>4</v>
      </c>
      <c r="AB13" s="25">
        <v>6</v>
      </c>
      <c r="AC13" s="26">
        <f>SUM(U13:AB13)</f>
        <v>42.8</v>
      </c>
      <c r="AD13" s="4">
        <f>AC13/8</f>
        <v>5.35</v>
      </c>
      <c r="AE13" s="23"/>
      <c r="AF13" s="25">
        <v>5.5</v>
      </c>
      <c r="AG13" s="25">
        <v>5.5</v>
      </c>
      <c r="AH13" s="25">
        <v>6</v>
      </c>
      <c r="AI13" s="25">
        <v>6</v>
      </c>
      <c r="AJ13" s="25">
        <v>5.5</v>
      </c>
      <c r="AK13" s="25">
        <v>5.8</v>
      </c>
      <c r="AL13" s="25">
        <v>4</v>
      </c>
      <c r="AM13" s="25">
        <v>5</v>
      </c>
      <c r="AN13" s="26">
        <f>SUM(AF13:AM13)</f>
        <v>43.3</v>
      </c>
      <c r="AO13" s="4">
        <f>AN13/8</f>
        <v>5.4124999999999996</v>
      </c>
      <c r="AP13" s="23"/>
      <c r="AQ13" s="33">
        <v>7.2</v>
      </c>
      <c r="AR13" s="33">
        <v>7</v>
      </c>
      <c r="AS13" s="33">
        <v>6.4</v>
      </c>
      <c r="AT13" s="33">
        <v>6.5</v>
      </c>
      <c r="AU13" s="139">
        <f>(AQ13+AR13+AS13+AT13)/4</f>
        <v>6.7750000000000004</v>
      </c>
      <c r="AV13" s="33">
        <v>7.4</v>
      </c>
      <c r="AW13" s="33"/>
      <c r="AX13" s="139">
        <f>AV13-AW13</f>
        <v>7.4</v>
      </c>
      <c r="AY13" s="33">
        <v>7.2</v>
      </c>
      <c r="AZ13" s="33"/>
      <c r="BA13" s="139">
        <f>AY13-AZ13</f>
        <v>7.2</v>
      </c>
      <c r="BB13" s="4">
        <f>((AU13*0.4)+(AX13*0.4)+(BA13*0.2))</f>
        <v>7.1100000000000012</v>
      </c>
      <c r="BC13" s="29"/>
      <c r="BD13" s="25">
        <v>8.5</v>
      </c>
      <c r="BE13" s="25">
        <v>7.8</v>
      </c>
      <c r="BF13" s="25">
        <v>8.5</v>
      </c>
      <c r="BG13" s="25">
        <v>8.5</v>
      </c>
      <c r="BH13" s="25">
        <v>8.6</v>
      </c>
      <c r="BI13" s="4">
        <f>SUM((BD13*0.2),(BE13*0.25),(BF13*0.2),(BG13*0.2),(BH13*0.15))</f>
        <v>8.34</v>
      </c>
      <c r="BJ13" s="30"/>
      <c r="BK13" s="4">
        <f>BI13-BJ13</f>
        <v>8.34</v>
      </c>
      <c r="BL13" s="29"/>
      <c r="BM13" s="80">
        <v>8.3640000000000008</v>
      </c>
      <c r="BN13" s="77">
        <f>BM13</f>
        <v>8.3640000000000008</v>
      </c>
      <c r="BO13" s="81"/>
      <c r="BP13" s="77">
        <f>SUM(BN13-BO13)</f>
        <v>8.3640000000000008</v>
      </c>
      <c r="BQ13" s="84"/>
      <c r="BR13" s="77">
        <f>SUM(S13*0.25)+(AD13*0.375)+(AO13*0.375)</f>
        <v>5.8309374999999992</v>
      </c>
      <c r="BS13" s="70"/>
      <c r="BT13" s="77">
        <f>SUM((BB13*0.25),(BK13*0.25),(BP13*0.5))</f>
        <v>8.0445000000000011</v>
      </c>
      <c r="BU13" s="107"/>
      <c r="BV13" s="78">
        <f>AVERAGE(BR13:BT13)</f>
        <v>6.9377187500000002</v>
      </c>
      <c r="BW13" s="31">
        <f>RANK(BV13,BV$11:BV$1004)</f>
        <v>3</v>
      </c>
    </row>
    <row r="14" spans="1:75" x14ac:dyDescent="0.3">
      <c r="A14" s="10">
        <v>23</v>
      </c>
      <c r="B14" t="s">
        <v>154</v>
      </c>
      <c r="C14" t="s">
        <v>138</v>
      </c>
      <c r="D14" s="2" t="s">
        <v>139</v>
      </c>
      <c r="E14" s="2" t="s">
        <v>145</v>
      </c>
      <c r="F14" s="33">
        <v>7.5</v>
      </c>
      <c r="G14" s="33">
        <v>7</v>
      </c>
      <c r="H14" s="33">
        <v>7.4</v>
      </c>
      <c r="I14" s="33">
        <v>6.8</v>
      </c>
      <c r="J14" s="33">
        <v>6.8</v>
      </c>
      <c r="K14" s="33">
        <v>6.4</v>
      </c>
      <c r="L14" s="139">
        <f>SUM(F14:K14)/6</f>
        <v>6.9833333333333334</v>
      </c>
      <c r="M14" s="33">
        <v>7.35</v>
      </c>
      <c r="N14" s="33"/>
      <c r="O14" s="139">
        <f>M14-N14</f>
        <v>7.35</v>
      </c>
      <c r="P14" s="33">
        <v>7.4</v>
      </c>
      <c r="Q14" s="33"/>
      <c r="R14" s="139">
        <f>P14-Q14</f>
        <v>7.4</v>
      </c>
      <c r="S14" s="4">
        <f>SUM((L14*0.6),(O14*0.25),(R14*0.15))</f>
        <v>7.1375000000000002</v>
      </c>
      <c r="T14" s="23"/>
      <c r="U14" s="25">
        <v>4</v>
      </c>
      <c r="V14" s="25">
        <v>4.2</v>
      </c>
      <c r="W14" s="25">
        <v>6.2</v>
      </c>
      <c r="X14" s="25">
        <v>6.5</v>
      </c>
      <c r="Y14" s="25">
        <v>5.2</v>
      </c>
      <c r="Z14" s="25">
        <v>5</v>
      </c>
      <c r="AA14" s="25">
        <v>3.5</v>
      </c>
      <c r="AB14" s="25">
        <v>4.4000000000000004</v>
      </c>
      <c r="AC14" s="26">
        <f>SUM(U14:AB14)</f>
        <v>38.999999999999993</v>
      </c>
      <c r="AD14" s="4">
        <f>AC14/8</f>
        <v>4.8749999999999991</v>
      </c>
      <c r="AE14" s="23"/>
      <c r="AF14" s="25">
        <v>4</v>
      </c>
      <c r="AG14" s="25">
        <v>5.3</v>
      </c>
      <c r="AH14" s="25">
        <v>6.5</v>
      </c>
      <c r="AI14" s="25">
        <v>6</v>
      </c>
      <c r="AJ14" s="25">
        <v>6.3</v>
      </c>
      <c r="AK14" s="25">
        <v>6.5</v>
      </c>
      <c r="AL14" s="25">
        <v>6</v>
      </c>
      <c r="AM14" s="25">
        <v>5.5</v>
      </c>
      <c r="AN14" s="26">
        <f>SUM(AF14:AM14)</f>
        <v>46.1</v>
      </c>
      <c r="AO14" s="4">
        <f>AN14/8</f>
        <v>5.7625000000000002</v>
      </c>
      <c r="AP14" s="23"/>
      <c r="AQ14" s="33">
        <v>7.6</v>
      </c>
      <c r="AR14" s="33">
        <v>7.6</v>
      </c>
      <c r="AS14" s="33">
        <v>6.8</v>
      </c>
      <c r="AT14" s="33">
        <v>7.2</v>
      </c>
      <c r="AU14" s="139">
        <f>(AQ14+AR14+AS14+AT14)/4</f>
        <v>7.3</v>
      </c>
      <c r="AV14" s="33">
        <v>7.6</v>
      </c>
      <c r="AW14" s="33"/>
      <c r="AX14" s="139">
        <f>AV14-AW14</f>
        <v>7.6</v>
      </c>
      <c r="AY14" s="33">
        <v>8</v>
      </c>
      <c r="AZ14" s="33"/>
      <c r="BA14" s="139">
        <f>AY14-AZ14</f>
        <v>8</v>
      </c>
      <c r="BB14" s="4">
        <f>((AU14*0.4)+(AX14*0.4)+(BA14*0.2))</f>
        <v>7.5600000000000005</v>
      </c>
      <c r="BC14" s="29"/>
      <c r="BD14" s="25">
        <v>8</v>
      </c>
      <c r="BE14" s="25">
        <v>7.9</v>
      </c>
      <c r="BF14" s="25">
        <v>8.3000000000000007</v>
      </c>
      <c r="BG14" s="25">
        <v>7</v>
      </c>
      <c r="BH14" s="25">
        <v>6.9</v>
      </c>
      <c r="BI14" s="4">
        <f>SUM((BD14*0.2),(BE14*0.25),(BF14*0.2),(BG14*0.2),(BH14*0.15))</f>
        <v>7.6700000000000008</v>
      </c>
      <c r="BJ14" s="30"/>
      <c r="BK14" s="4">
        <f>BI14-BJ14</f>
        <v>7.6700000000000008</v>
      </c>
      <c r="BL14" s="29"/>
      <c r="BM14" s="80">
        <v>8.1820000000000004</v>
      </c>
      <c r="BN14" s="77">
        <f>BM14</f>
        <v>8.1820000000000004</v>
      </c>
      <c r="BO14" s="81"/>
      <c r="BP14" s="77">
        <f>SUM(BN14-BO14)</f>
        <v>8.1820000000000004</v>
      </c>
      <c r="BQ14" s="84"/>
      <c r="BR14" s="77">
        <f>SUM(S14*0.25)+(AD14*0.375)+(AO14*0.375)</f>
        <v>5.7734375</v>
      </c>
      <c r="BS14" s="70"/>
      <c r="BT14" s="77">
        <f>SUM((BB14*0.25),(BK14*0.25),(BP14*0.5))</f>
        <v>7.8985000000000003</v>
      </c>
      <c r="BU14" s="107"/>
      <c r="BV14" s="78">
        <f>AVERAGE(BR14:BT14)</f>
        <v>6.8359687500000001</v>
      </c>
      <c r="BW14" s="31">
        <f>RANK(BV14,BV$11:BV$1004)</f>
        <v>4</v>
      </c>
    </row>
    <row r="15" spans="1:75" x14ac:dyDescent="0.3">
      <c r="A15" s="10">
        <v>2</v>
      </c>
      <c r="B15" t="s">
        <v>153</v>
      </c>
      <c r="C15" t="s">
        <v>138</v>
      </c>
      <c r="D15" s="2" t="s">
        <v>139</v>
      </c>
      <c r="E15" s="2" t="s">
        <v>140</v>
      </c>
      <c r="F15" s="33">
        <v>7.5</v>
      </c>
      <c r="G15" s="33">
        <v>7</v>
      </c>
      <c r="H15" s="33">
        <v>7.4</v>
      </c>
      <c r="I15" s="33">
        <v>6.8</v>
      </c>
      <c r="J15" s="33">
        <v>6.8</v>
      </c>
      <c r="K15" s="33">
        <v>6.4</v>
      </c>
      <c r="L15" s="139">
        <f>SUM(F15:K15)/6</f>
        <v>6.9833333333333334</v>
      </c>
      <c r="M15" s="33">
        <v>7.35</v>
      </c>
      <c r="N15" s="33"/>
      <c r="O15" s="139">
        <f>M15-N15</f>
        <v>7.35</v>
      </c>
      <c r="P15" s="33">
        <v>7.4</v>
      </c>
      <c r="Q15" s="33"/>
      <c r="R15" s="139">
        <f>P15-Q15</f>
        <v>7.4</v>
      </c>
      <c r="S15" s="4">
        <f>SUM((L15*0.6),(O15*0.25),(R15*0.15))</f>
        <v>7.1375000000000002</v>
      </c>
      <c r="T15" s="23"/>
      <c r="U15" s="25">
        <v>4.5</v>
      </c>
      <c r="V15" s="25">
        <v>6.5</v>
      </c>
      <c r="W15" s="25">
        <v>5.2</v>
      </c>
      <c r="X15" s="25">
        <v>5.9</v>
      </c>
      <c r="Y15" s="25">
        <v>4.3</v>
      </c>
      <c r="Z15" s="25">
        <v>4</v>
      </c>
      <c r="AA15" s="25">
        <v>5.5</v>
      </c>
      <c r="AB15" s="25">
        <v>4.4000000000000004</v>
      </c>
      <c r="AC15" s="26">
        <f>SUM(U15:AB15)</f>
        <v>40.300000000000004</v>
      </c>
      <c r="AD15" s="4">
        <f>AC15/8</f>
        <v>5.0375000000000005</v>
      </c>
      <c r="AE15" s="23"/>
      <c r="AF15" s="25">
        <v>4.5</v>
      </c>
      <c r="AG15" s="25">
        <v>5.5</v>
      </c>
      <c r="AH15" s="25">
        <v>4.5</v>
      </c>
      <c r="AI15" s="25">
        <v>4.5</v>
      </c>
      <c r="AJ15" s="25">
        <v>4.5</v>
      </c>
      <c r="AK15" s="25">
        <v>4.5</v>
      </c>
      <c r="AL15" s="25">
        <v>4.8</v>
      </c>
      <c r="AM15" s="25">
        <v>4.5</v>
      </c>
      <c r="AN15" s="26">
        <f>SUM(AF15:AM15)</f>
        <v>37.299999999999997</v>
      </c>
      <c r="AO15" s="4">
        <f>AN15/8</f>
        <v>4.6624999999999996</v>
      </c>
      <c r="AP15" s="23"/>
      <c r="AQ15" s="33">
        <v>7.6</v>
      </c>
      <c r="AR15" s="33">
        <v>7.6</v>
      </c>
      <c r="AS15" s="33">
        <v>6.8</v>
      </c>
      <c r="AT15" s="33">
        <v>7.2</v>
      </c>
      <c r="AU15" s="139">
        <f>(AQ15+AR15+AS15+AT15)/4</f>
        <v>7.3</v>
      </c>
      <c r="AV15" s="33">
        <v>7.6</v>
      </c>
      <c r="AW15" s="33"/>
      <c r="AX15" s="139">
        <f>AV15-AW15</f>
        <v>7.6</v>
      </c>
      <c r="AY15" s="33">
        <v>8</v>
      </c>
      <c r="AZ15" s="33"/>
      <c r="BA15" s="139">
        <f>AY15-AZ15</f>
        <v>8</v>
      </c>
      <c r="BB15" s="4">
        <f>((AU15*0.4)+(AX15*0.4)+(BA15*0.2))</f>
        <v>7.5600000000000005</v>
      </c>
      <c r="BC15" s="29"/>
      <c r="BD15" s="25">
        <v>6.8</v>
      </c>
      <c r="BE15" s="25">
        <v>7.5</v>
      </c>
      <c r="BF15" s="25">
        <v>6</v>
      </c>
      <c r="BG15" s="25">
        <v>6</v>
      </c>
      <c r="BH15" s="25">
        <v>4</v>
      </c>
      <c r="BI15" s="4">
        <f>SUM((BD15*0.2),(BE15*0.25),(BF15*0.2),(BG15*0.2),(BH15*0.15))</f>
        <v>6.2350000000000003</v>
      </c>
      <c r="BJ15" s="30"/>
      <c r="BK15" s="4">
        <f>BI15-BJ15</f>
        <v>6.2350000000000003</v>
      </c>
      <c r="BL15" s="29"/>
      <c r="BM15" s="80">
        <v>8</v>
      </c>
      <c r="BN15" s="77">
        <f>BM15</f>
        <v>8</v>
      </c>
      <c r="BO15" s="81"/>
      <c r="BP15" s="77">
        <f>SUM(BN15-BO15)</f>
        <v>8</v>
      </c>
      <c r="BQ15" s="84"/>
      <c r="BR15" s="77">
        <f>SUM(S15*0.25)+(AD15*0.375)+(AO15*0.375)</f>
        <v>5.421875</v>
      </c>
      <c r="BS15" s="70"/>
      <c r="BT15" s="77">
        <f>SUM((BB15*0.25),(BK15*0.25),(BP15*0.5))</f>
        <v>7.4487500000000004</v>
      </c>
      <c r="BU15" s="107"/>
      <c r="BV15" s="78">
        <f>AVERAGE(BR15:BT15)</f>
        <v>6.4353125000000002</v>
      </c>
      <c r="BW15" s="31">
        <f>RANK(BV15,BV$11:BV$1004)</f>
        <v>5</v>
      </c>
    </row>
  </sheetData>
  <sortState xmlns:xlrd2="http://schemas.microsoft.com/office/spreadsheetml/2017/richdata2" ref="A11:BW15">
    <sortCondition descending="1" ref="BV11:BV15"/>
  </sortState>
  <pageMargins left="0.70866141732283472" right="0.70866141732283472" top="0.74803149606299213" bottom="0.74803149606299213" header="0.31496062992125984" footer="0.31496062992125984"/>
  <pageSetup scale="81" fitToHeight="0" orientation="landscape" horizontalDpi="360" verticalDpi="360" r:id="rId1"/>
  <headerFooter>
    <oddFooter>&amp;CPre Novice Individual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0.79998168889431442"/>
    <pageSetUpPr fitToPage="1"/>
  </sheetPr>
  <dimension ref="A1:BU15"/>
  <sheetViews>
    <sheetView tabSelected="1" workbookViewId="0">
      <pane xSplit="2" topLeftCell="C1" activePane="topRight" state="frozen"/>
      <selection pane="topRight" activeCell="B10" sqref="B10"/>
    </sheetView>
  </sheetViews>
  <sheetFormatPr defaultRowHeight="14.4" x14ac:dyDescent="0.3"/>
  <cols>
    <col min="1" max="1" width="5.77734375" customWidth="1"/>
    <col min="2" max="2" width="20" customWidth="1"/>
    <col min="3" max="3" width="17.109375" customWidth="1"/>
    <col min="4" max="4" width="20" customWidth="1"/>
    <col min="5" max="5" width="20.77734375" customWidth="1"/>
    <col min="6" max="6" width="7.5546875" customWidth="1"/>
    <col min="7" max="7" width="10.77734375" customWidth="1"/>
    <col min="8" max="8" width="10.21875" customWidth="1"/>
    <col min="9" max="9" width="9.21875" customWidth="1"/>
    <col min="10" max="10" width="11" customWidth="1"/>
    <col min="11" max="11" width="9" customWidth="1"/>
    <col min="12" max="19" width="9.109375" customWidth="1"/>
    <col min="20" max="20" width="2.88671875" customWidth="1"/>
    <col min="21" max="29" width="9.109375" customWidth="1"/>
    <col min="30" max="30" width="2.88671875" customWidth="1"/>
    <col min="31" max="39" width="9.109375" customWidth="1"/>
    <col min="40" max="40" width="2.88671875" customWidth="1"/>
    <col min="41" max="41" width="7.5546875" customWidth="1"/>
    <col min="42" max="42" width="10.77734375" customWidth="1"/>
    <col min="43" max="43" width="9.21875" customWidth="1"/>
    <col min="44" max="44" width="11" customWidth="1"/>
    <col min="45" max="52" width="9.109375" customWidth="1"/>
    <col min="53" max="53" width="2.88671875" customWidth="1"/>
    <col min="54" max="61" width="9.109375" customWidth="1"/>
    <col min="62" max="62" width="2.88671875" customWidth="1"/>
    <col min="63" max="66" width="9.109375" customWidth="1"/>
    <col min="67" max="67" width="2.88671875" customWidth="1"/>
    <col min="68" max="68" width="11.44140625" customWidth="1"/>
    <col min="69" max="69" width="2.88671875" customWidth="1"/>
    <col min="70" max="70" width="10" customWidth="1"/>
    <col min="71" max="71" width="2.77734375" customWidth="1"/>
    <col min="73" max="73" width="12.21875" customWidth="1"/>
  </cols>
  <sheetData>
    <row r="1" spans="1:73" ht="15.6" x14ac:dyDescent="0.3">
      <c r="A1" s="1" t="str">
        <f>'Comp Detail'!A1</f>
        <v>Vaulting QLD State Championsip 2024</v>
      </c>
      <c r="B1" s="2"/>
      <c r="C1" s="2"/>
      <c r="D1" s="70" t="s">
        <v>0</v>
      </c>
      <c r="E1" s="70"/>
      <c r="F1" s="35"/>
      <c r="G1" s="35"/>
      <c r="H1" s="35"/>
      <c r="I1" s="35"/>
      <c r="J1" s="35"/>
      <c r="K1" s="35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35"/>
      <c r="AP1" s="35"/>
      <c r="AQ1" s="35"/>
      <c r="AR1" s="35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4"/>
      <c r="BL1" s="4"/>
      <c r="BM1" s="4"/>
      <c r="BN1" s="4"/>
      <c r="BO1" s="2"/>
      <c r="BP1" s="2"/>
      <c r="BQ1" s="2"/>
      <c r="BR1" s="2"/>
      <c r="BS1" s="2"/>
      <c r="BT1" s="2"/>
      <c r="BU1" s="5">
        <f ca="1">NOW()</f>
        <v>45603.465818518518</v>
      </c>
    </row>
    <row r="2" spans="1:73" ht="15.6" x14ac:dyDescent="0.3">
      <c r="A2" s="1"/>
      <c r="B2" s="2"/>
      <c r="C2" s="2"/>
      <c r="D2" s="70" t="s">
        <v>1</v>
      </c>
      <c r="E2" s="70"/>
      <c r="F2" s="35"/>
      <c r="G2" s="35"/>
      <c r="H2" s="35"/>
      <c r="I2" s="35"/>
      <c r="J2" s="35"/>
      <c r="K2" s="35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35"/>
      <c r="AP2" s="35"/>
      <c r="AQ2" s="35"/>
      <c r="AR2" s="35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4"/>
      <c r="BL2" s="4"/>
      <c r="BM2" s="4"/>
      <c r="BN2" s="4"/>
      <c r="BO2" s="2"/>
      <c r="BP2" s="2"/>
      <c r="BQ2" s="2"/>
      <c r="BR2" s="2"/>
      <c r="BS2" s="2"/>
      <c r="BT2" s="2"/>
      <c r="BU2" s="6">
        <f ca="1">NOW()</f>
        <v>45603.465818518518</v>
      </c>
    </row>
    <row r="3" spans="1:73" ht="15.6" x14ac:dyDescent="0.3">
      <c r="A3" s="1" t="str">
        <f>'Comp Detail'!A3</f>
        <v>6-7 July 2024</v>
      </c>
      <c r="B3" s="2"/>
      <c r="C3" s="2"/>
      <c r="D3" s="70"/>
      <c r="E3" s="70"/>
      <c r="BO3" s="2"/>
      <c r="BP3" s="2"/>
      <c r="BQ3" s="2"/>
      <c r="BR3" s="2"/>
      <c r="BS3" s="2"/>
      <c r="BT3" s="2"/>
      <c r="BU3" s="2"/>
    </row>
    <row r="4" spans="1:73" ht="15.6" x14ac:dyDescent="0.3">
      <c r="A4" s="1"/>
      <c r="B4" s="2"/>
      <c r="C4" s="3"/>
      <c r="D4" s="2"/>
      <c r="E4" s="2"/>
      <c r="F4" s="119" t="s">
        <v>78</v>
      </c>
      <c r="G4" s="119"/>
      <c r="H4" s="119"/>
      <c r="I4" s="119"/>
      <c r="J4" s="119"/>
      <c r="K4" s="119"/>
      <c r="L4" s="119"/>
      <c r="M4" s="119"/>
      <c r="N4" s="119"/>
      <c r="O4" s="119"/>
      <c r="P4" s="119"/>
      <c r="Q4" s="119"/>
      <c r="R4" s="119"/>
      <c r="S4" s="119"/>
      <c r="T4" s="118"/>
      <c r="U4" s="119"/>
      <c r="V4" s="118"/>
      <c r="W4" s="118"/>
      <c r="X4" s="118"/>
      <c r="Y4" s="118"/>
      <c r="Z4" s="118"/>
      <c r="AA4" s="118"/>
      <c r="AB4" s="118"/>
      <c r="AC4" s="118"/>
      <c r="AD4" s="119"/>
      <c r="AE4" s="119"/>
      <c r="AF4" s="118"/>
      <c r="AG4" s="118"/>
      <c r="AH4" s="118"/>
      <c r="AI4" s="118"/>
      <c r="AJ4" s="118"/>
      <c r="AK4" s="118"/>
      <c r="AL4" s="118"/>
      <c r="AM4" s="118"/>
      <c r="AN4" s="2"/>
      <c r="AO4" s="120" t="s">
        <v>2</v>
      </c>
      <c r="AP4" s="120"/>
      <c r="AQ4" s="120"/>
      <c r="AR4" s="120"/>
      <c r="AS4" s="120"/>
      <c r="AT4" s="120"/>
      <c r="AU4" s="120"/>
      <c r="AV4" s="120"/>
      <c r="AW4" s="120"/>
      <c r="AX4" s="120"/>
      <c r="AY4" s="120"/>
      <c r="AZ4" s="120"/>
      <c r="BA4" s="121"/>
      <c r="BB4" s="121"/>
      <c r="BC4" s="121"/>
      <c r="BD4" s="121"/>
      <c r="BE4" s="121"/>
      <c r="BF4" s="121"/>
      <c r="BG4" s="121"/>
      <c r="BH4" s="121"/>
      <c r="BI4" s="121"/>
      <c r="BJ4" s="121"/>
      <c r="BK4" s="124" t="s">
        <v>2</v>
      </c>
      <c r="BL4" s="125"/>
      <c r="BM4" s="125"/>
      <c r="BN4" s="125"/>
      <c r="BO4" s="2"/>
      <c r="BP4" s="2"/>
      <c r="BQ4" s="2"/>
      <c r="BR4" s="2"/>
      <c r="BS4" s="2"/>
      <c r="BT4" s="2"/>
      <c r="BU4" s="2"/>
    </row>
    <row r="5" spans="1:73" ht="15.6" x14ac:dyDescent="0.3">
      <c r="A5" s="1" t="s">
        <v>45</v>
      </c>
      <c r="B5" s="7"/>
      <c r="C5" s="2"/>
      <c r="D5" s="2"/>
      <c r="E5" s="2"/>
      <c r="F5" s="7" t="s">
        <v>3</v>
      </c>
      <c r="G5" s="2">
        <f>E1</f>
        <v>0</v>
      </c>
      <c r="H5" s="2"/>
      <c r="I5" s="2"/>
      <c r="J5" s="2"/>
      <c r="K5" s="2"/>
      <c r="M5" s="7"/>
      <c r="N5" s="7"/>
      <c r="O5" s="7"/>
      <c r="P5" s="2"/>
      <c r="Q5" s="2"/>
      <c r="R5" s="2"/>
      <c r="S5" s="2"/>
      <c r="T5" s="2"/>
      <c r="U5" s="7" t="s">
        <v>0</v>
      </c>
      <c r="V5" s="7"/>
      <c r="W5" s="2"/>
      <c r="X5" s="2"/>
      <c r="Y5" s="2"/>
      <c r="Z5" s="2"/>
      <c r="AA5" s="2"/>
      <c r="AB5" s="2"/>
      <c r="AC5" s="2"/>
      <c r="AD5" s="7"/>
      <c r="AE5" s="7" t="s">
        <v>1</v>
      </c>
      <c r="AF5" s="7"/>
      <c r="AG5" s="2"/>
      <c r="AH5" s="2"/>
      <c r="AI5" s="2"/>
      <c r="AJ5" s="2"/>
      <c r="AK5" s="2"/>
      <c r="AL5" s="2"/>
      <c r="AM5" s="2"/>
      <c r="AN5" s="7"/>
      <c r="AO5" s="7" t="s">
        <v>3</v>
      </c>
      <c r="AP5" s="2">
        <f>E1</f>
        <v>0</v>
      </c>
      <c r="AQ5" s="2"/>
      <c r="AR5" s="2"/>
      <c r="AT5" s="7"/>
      <c r="AU5" s="7"/>
      <c r="AV5" s="7"/>
      <c r="AW5" s="2"/>
      <c r="AX5" s="2"/>
      <c r="AY5" s="2"/>
      <c r="AZ5" s="2"/>
      <c r="BA5" s="2"/>
      <c r="BB5" s="7" t="s">
        <v>3</v>
      </c>
      <c r="BC5" s="2"/>
      <c r="BD5" s="2"/>
      <c r="BE5" s="2"/>
      <c r="BF5" s="2"/>
      <c r="BG5" s="2"/>
      <c r="BH5" s="7"/>
      <c r="BI5" s="7"/>
      <c r="BJ5" s="2"/>
      <c r="BK5" s="8" t="s">
        <v>5</v>
      </c>
      <c r="BL5" s="4"/>
      <c r="BM5" s="4"/>
      <c r="BN5" s="4"/>
      <c r="BO5" s="52"/>
      <c r="BP5" s="7" t="s">
        <v>6</v>
      </c>
      <c r="BQ5" s="2"/>
      <c r="BR5" s="2"/>
      <c r="BS5" s="2"/>
      <c r="BT5" s="2"/>
      <c r="BU5" s="2"/>
    </row>
    <row r="6" spans="1:73" ht="15.6" x14ac:dyDescent="0.3">
      <c r="A6" s="1" t="s">
        <v>43</v>
      </c>
      <c r="B6" s="7">
        <v>4</v>
      </c>
      <c r="C6" s="2"/>
      <c r="D6" s="2"/>
      <c r="E6" s="2"/>
      <c r="F6" s="7" t="s">
        <v>7</v>
      </c>
      <c r="G6" s="2"/>
      <c r="H6" s="2"/>
      <c r="I6" s="2"/>
      <c r="J6" s="2"/>
      <c r="K6" s="2"/>
      <c r="M6" s="2"/>
      <c r="N6" s="2"/>
      <c r="O6" s="2"/>
      <c r="P6" s="2"/>
      <c r="Q6" s="2"/>
      <c r="R6" s="2"/>
      <c r="S6" s="2"/>
      <c r="T6" s="2"/>
      <c r="U6" s="2">
        <f>E1</f>
        <v>0</v>
      </c>
      <c r="V6" s="2"/>
      <c r="W6" s="2"/>
      <c r="X6" s="2"/>
      <c r="Y6" s="2"/>
      <c r="Z6" s="2"/>
      <c r="AA6" s="2"/>
      <c r="AB6" s="2"/>
      <c r="AC6" s="2"/>
      <c r="AD6" s="2"/>
      <c r="AE6" s="2">
        <f>E2</f>
        <v>0</v>
      </c>
      <c r="AF6" s="2"/>
      <c r="AG6" s="2"/>
      <c r="AH6" s="2"/>
      <c r="AI6" s="2"/>
      <c r="AJ6" s="2"/>
      <c r="AK6" s="2"/>
      <c r="AL6" s="2"/>
      <c r="AM6" s="2"/>
      <c r="AN6" s="2"/>
      <c r="AO6" s="7" t="s">
        <v>7</v>
      </c>
      <c r="AP6" s="2"/>
      <c r="AQ6" s="2"/>
      <c r="AR6" s="2"/>
      <c r="AT6" s="2"/>
      <c r="AU6" s="2"/>
      <c r="AV6" s="2"/>
      <c r="AW6" s="2"/>
      <c r="AX6" s="2"/>
      <c r="AY6" s="2"/>
      <c r="AZ6" s="2"/>
      <c r="BA6" s="2"/>
      <c r="BB6" s="2">
        <f>E1</f>
        <v>0</v>
      </c>
      <c r="BC6" s="2"/>
      <c r="BD6" s="2"/>
      <c r="BE6" s="2"/>
      <c r="BF6" s="2"/>
      <c r="BG6" s="2"/>
      <c r="BH6" s="2"/>
      <c r="BI6" s="2"/>
      <c r="BJ6" s="2"/>
      <c r="BK6" s="4">
        <f>E2</f>
        <v>0</v>
      </c>
      <c r="BL6" s="4"/>
      <c r="BM6" s="4"/>
      <c r="BN6" s="4"/>
      <c r="BO6" s="52"/>
      <c r="BP6" s="2"/>
      <c r="BQ6" s="2"/>
      <c r="BR6" s="2"/>
      <c r="BS6" s="2"/>
      <c r="BT6" s="2"/>
      <c r="BU6" s="2"/>
    </row>
    <row r="7" spans="1:73" x14ac:dyDescent="0.3">
      <c r="A7" s="2"/>
      <c r="B7" s="2"/>
      <c r="C7" s="2"/>
      <c r="D7" s="2"/>
      <c r="E7" s="2"/>
      <c r="F7" s="7" t="s">
        <v>16</v>
      </c>
      <c r="G7" s="2"/>
      <c r="H7" s="2"/>
      <c r="I7" s="2"/>
      <c r="J7" s="2"/>
      <c r="K7" s="2"/>
      <c r="L7" s="138" t="s">
        <v>16</v>
      </c>
      <c r="M7" s="11"/>
      <c r="N7" s="11"/>
      <c r="O7" s="11" t="s">
        <v>17</v>
      </c>
      <c r="Q7" s="11"/>
      <c r="R7" s="11" t="s">
        <v>18</v>
      </c>
      <c r="S7" s="11" t="s">
        <v>87</v>
      </c>
      <c r="T7" s="10"/>
      <c r="U7" s="2"/>
      <c r="V7" s="2"/>
      <c r="W7" s="2"/>
      <c r="X7" s="2"/>
      <c r="Y7" s="2"/>
      <c r="Z7" s="2"/>
      <c r="AA7" s="2"/>
      <c r="AB7" s="2"/>
      <c r="AC7" s="2"/>
      <c r="AD7" s="10"/>
      <c r="AE7" s="2"/>
      <c r="AF7" s="2"/>
      <c r="AG7" s="2"/>
      <c r="AH7" s="2"/>
      <c r="AI7" s="2"/>
      <c r="AJ7" s="2"/>
      <c r="AK7" s="2"/>
      <c r="AL7" s="2"/>
      <c r="AM7" s="2"/>
      <c r="AN7" s="10"/>
      <c r="AO7" s="7" t="s">
        <v>16</v>
      </c>
      <c r="AP7" s="2"/>
      <c r="AQ7" s="2"/>
      <c r="AR7" s="2"/>
      <c r="AS7" s="138" t="s">
        <v>16</v>
      </c>
      <c r="AT7" s="11"/>
      <c r="AU7" s="11"/>
      <c r="AV7" s="11" t="s">
        <v>17</v>
      </c>
      <c r="AX7" s="11"/>
      <c r="AY7" s="11" t="s">
        <v>18</v>
      </c>
      <c r="AZ7" s="11" t="s">
        <v>87</v>
      </c>
      <c r="BA7" s="10"/>
      <c r="BB7" s="2" t="s">
        <v>42</v>
      </c>
      <c r="BC7" s="2"/>
      <c r="BD7" s="2"/>
      <c r="BE7" s="2"/>
      <c r="BF7" s="2"/>
      <c r="BG7" s="2"/>
      <c r="BH7" s="2"/>
      <c r="BI7" s="10" t="s">
        <v>42</v>
      </c>
      <c r="BJ7" s="10"/>
      <c r="BK7" s="8"/>
      <c r="BL7" s="4"/>
      <c r="BM7" s="4" t="s">
        <v>8</v>
      </c>
      <c r="BN7" s="4" t="s">
        <v>9</v>
      </c>
      <c r="BO7" s="52"/>
      <c r="BP7" s="11" t="s">
        <v>10</v>
      </c>
      <c r="BQ7" s="2"/>
      <c r="BR7" s="11" t="s">
        <v>2</v>
      </c>
      <c r="BS7" s="110"/>
      <c r="BT7" s="12" t="s">
        <v>11</v>
      </c>
      <c r="BU7" s="13"/>
    </row>
    <row r="8" spans="1:73" x14ac:dyDescent="0.3">
      <c r="A8" s="71" t="s">
        <v>12</v>
      </c>
      <c r="B8" s="71" t="s">
        <v>13</v>
      </c>
      <c r="C8" s="71" t="s">
        <v>7</v>
      </c>
      <c r="D8" s="71" t="s">
        <v>14</v>
      </c>
      <c r="E8" s="71" t="s">
        <v>15</v>
      </c>
      <c r="F8" s="71" t="s">
        <v>88</v>
      </c>
      <c r="G8" s="71" t="s">
        <v>89</v>
      </c>
      <c r="H8" s="71" t="s">
        <v>90</v>
      </c>
      <c r="I8" s="71" t="s">
        <v>91</v>
      </c>
      <c r="J8" s="71" t="s">
        <v>92</v>
      </c>
      <c r="K8" s="71" t="s">
        <v>93</v>
      </c>
      <c r="L8" s="20" t="s">
        <v>94</v>
      </c>
      <c r="M8" s="15" t="s">
        <v>17</v>
      </c>
      <c r="N8" s="15" t="s">
        <v>95</v>
      </c>
      <c r="O8" s="20" t="s">
        <v>94</v>
      </c>
      <c r="P8" s="37" t="s">
        <v>18</v>
      </c>
      <c r="Q8" s="15" t="s">
        <v>95</v>
      </c>
      <c r="R8" s="20" t="s">
        <v>94</v>
      </c>
      <c r="S8" s="20" t="s">
        <v>94</v>
      </c>
      <c r="T8" s="16"/>
      <c r="U8" s="14" t="s">
        <v>19</v>
      </c>
      <c r="V8" s="14" t="s">
        <v>20</v>
      </c>
      <c r="W8" s="14" t="s">
        <v>46</v>
      </c>
      <c r="X8" s="14" t="s">
        <v>47</v>
      </c>
      <c r="Y8" s="14" t="s">
        <v>48</v>
      </c>
      <c r="Z8" s="14" t="s">
        <v>49</v>
      </c>
      <c r="AA8" s="14" t="s">
        <v>50</v>
      </c>
      <c r="AB8" s="14" t="s">
        <v>27</v>
      </c>
      <c r="AC8" s="14" t="s">
        <v>28</v>
      </c>
      <c r="AD8" s="16"/>
      <c r="AE8" s="14" t="s">
        <v>19</v>
      </c>
      <c r="AF8" s="14" t="s">
        <v>20</v>
      </c>
      <c r="AG8" s="14" t="s">
        <v>46</v>
      </c>
      <c r="AH8" s="14" t="s">
        <v>47</v>
      </c>
      <c r="AI8" s="14" t="s">
        <v>48</v>
      </c>
      <c r="AJ8" s="14" t="s">
        <v>49</v>
      </c>
      <c r="AK8" s="14" t="s">
        <v>50</v>
      </c>
      <c r="AL8" s="14" t="s">
        <v>27</v>
      </c>
      <c r="AM8" s="14" t="s">
        <v>28</v>
      </c>
      <c r="AN8" s="16"/>
      <c r="AO8" s="71" t="s">
        <v>88</v>
      </c>
      <c r="AP8" s="71" t="s">
        <v>91</v>
      </c>
      <c r="AQ8" s="71" t="s">
        <v>89</v>
      </c>
      <c r="AR8" s="71" t="s">
        <v>92</v>
      </c>
      <c r="AS8" s="20" t="s">
        <v>94</v>
      </c>
      <c r="AT8" s="15" t="s">
        <v>17</v>
      </c>
      <c r="AU8" s="15" t="s">
        <v>95</v>
      </c>
      <c r="AV8" s="20" t="s">
        <v>94</v>
      </c>
      <c r="AW8" s="37" t="s">
        <v>18</v>
      </c>
      <c r="AX8" s="15" t="s">
        <v>95</v>
      </c>
      <c r="AY8" s="20" t="s">
        <v>94</v>
      </c>
      <c r="AZ8" s="20" t="s">
        <v>94</v>
      </c>
      <c r="BA8" s="16"/>
      <c r="BB8" s="15" t="s">
        <v>32</v>
      </c>
      <c r="BC8" s="15" t="s">
        <v>33</v>
      </c>
      <c r="BD8" s="15" t="s">
        <v>34</v>
      </c>
      <c r="BE8" s="15" t="s">
        <v>35</v>
      </c>
      <c r="BF8" s="15" t="s">
        <v>126</v>
      </c>
      <c r="BG8" s="15" t="s">
        <v>36</v>
      </c>
      <c r="BH8" s="14" t="s">
        <v>37</v>
      </c>
      <c r="BI8" s="14" t="s">
        <v>31</v>
      </c>
      <c r="BJ8" s="16"/>
      <c r="BK8" s="17" t="s">
        <v>29</v>
      </c>
      <c r="BL8" s="17" t="s">
        <v>9</v>
      </c>
      <c r="BM8" s="17" t="s">
        <v>30</v>
      </c>
      <c r="BN8" s="17" t="s">
        <v>31</v>
      </c>
      <c r="BO8" s="55"/>
      <c r="BP8" s="19" t="s">
        <v>38</v>
      </c>
      <c r="BQ8" s="14"/>
      <c r="BR8" s="19" t="s">
        <v>38</v>
      </c>
      <c r="BS8" s="111"/>
      <c r="BT8" s="20" t="s">
        <v>38</v>
      </c>
      <c r="BU8" s="20" t="s">
        <v>41</v>
      </c>
    </row>
    <row r="9" spans="1:73" x14ac:dyDescent="0.3">
      <c r="A9" s="70"/>
      <c r="B9" s="70"/>
      <c r="C9" s="70"/>
      <c r="D9" s="70"/>
      <c r="E9" s="70"/>
      <c r="F9" s="70"/>
      <c r="G9" s="70"/>
      <c r="H9" s="70"/>
      <c r="I9" s="70"/>
      <c r="J9" s="70"/>
      <c r="K9" s="70"/>
      <c r="L9" s="13"/>
      <c r="M9" s="13"/>
      <c r="N9" s="13"/>
      <c r="O9" s="13"/>
      <c r="P9" s="13"/>
      <c r="Q9" s="13"/>
      <c r="R9" s="13"/>
      <c r="S9" s="13"/>
      <c r="T9" s="16"/>
      <c r="U9" s="10"/>
      <c r="V9" s="10"/>
      <c r="W9" s="10"/>
      <c r="X9" s="10"/>
      <c r="Y9" s="10"/>
      <c r="Z9" s="10"/>
      <c r="AA9" s="10"/>
      <c r="AB9" s="10"/>
      <c r="AC9" s="10"/>
      <c r="AD9" s="16"/>
      <c r="AE9" s="10"/>
      <c r="AF9" s="10"/>
      <c r="AG9" s="10"/>
      <c r="AH9" s="10"/>
      <c r="AI9" s="10"/>
      <c r="AJ9" s="10"/>
      <c r="AK9" s="10"/>
      <c r="AL9" s="10"/>
      <c r="AM9" s="10"/>
      <c r="AN9" s="16"/>
      <c r="AO9" s="70"/>
      <c r="AP9" s="70"/>
      <c r="AQ9" s="70"/>
      <c r="AR9" s="70"/>
      <c r="AS9" s="13"/>
      <c r="AT9" s="13"/>
      <c r="AU9" s="13"/>
      <c r="AV9" s="13"/>
      <c r="AW9" s="13"/>
      <c r="AX9" s="13"/>
      <c r="AY9" s="13"/>
      <c r="AZ9" s="13"/>
      <c r="BA9" s="16"/>
      <c r="BB9" s="13"/>
      <c r="BC9" s="13"/>
      <c r="BD9" s="13"/>
      <c r="BE9" s="13"/>
      <c r="BF9" s="13"/>
      <c r="BG9" s="13"/>
      <c r="BH9" s="10"/>
      <c r="BI9" s="10"/>
      <c r="BJ9" s="16"/>
      <c r="BK9" s="21"/>
      <c r="BL9" s="21"/>
      <c r="BM9" s="21"/>
      <c r="BN9" s="21"/>
      <c r="BO9" s="55"/>
      <c r="BP9" s="11"/>
      <c r="BQ9" s="10"/>
      <c r="BR9" s="11"/>
      <c r="BS9" s="112"/>
      <c r="BT9" s="12"/>
      <c r="BU9" s="12"/>
    </row>
    <row r="10" spans="1:73" x14ac:dyDescent="0.3">
      <c r="A10" s="10">
        <v>8</v>
      </c>
      <c r="B10" t="s">
        <v>143</v>
      </c>
      <c r="C10" t="s">
        <v>142</v>
      </c>
      <c r="D10" s="2" t="s">
        <v>123</v>
      </c>
      <c r="E10" s="2" t="s">
        <v>124</v>
      </c>
      <c r="F10" s="33">
        <v>5.8</v>
      </c>
      <c r="G10" s="33">
        <v>7</v>
      </c>
      <c r="H10" s="33">
        <v>7</v>
      </c>
      <c r="I10" s="33">
        <v>6.2</v>
      </c>
      <c r="J10" s="33">
        <v>6.8</v>
      </c>
      <c r="K10" s="33">
        <v>6.5</v>
      </c>
      <c r="L10" s="139">
        <f>SUM(F10:K10)/6</f>
        <v>6.55</v>
      </c>
      <c r="M10" s="33">
        <v>8.1</v>
      </c>
      <c r="N10" s="33"/>
      <c r="O10" s="139">
        <f>M10-N10</f>
        <v>8.1</v>
      </c>
      <c r="P10" s="33">
        <v>8.1999999999999993</v>
      </c>
      <c r="Q10" s="33"/>
      <c r="R10" s="139">
        <f>P10-Q10</f>
        <v>8.1999999999999993</v>
      </c>
      <c r="S10" s="4">
        <f>SUM((L10*0.6),(O10*0.25),(R10*0.15))</f>
        <v>7.1849999999999996</v>
      </c>
      <c r="T10" s="23"/>
      <c r="U10" s="25">
        <v>3.8</v>
      </c>
      <c r="V10" s="25">
        <v>7.8</v>
      </c>
      <c r="W10" s="25">
        <v>5.5</v>
      </c>
      <c r="X10" s="25">
        <v>6.5</v>
      </c>
      <c r="Y10" s="25">
        <v>4.3</v>
      </c>
      <c r="Z10" s="25">
        <v>5.2</v>
      </c>
      <c r="AA10" s="25">
        <v>5.9</v>
      </c>
      <c r="AB10" s="26">
        <f>SUM(U10:AA10)</f>
        <v>39</v>
      </c>
      <c r="AC10" s="4">
        <f>AB10/7</f>
        <v>5.5714285714285712</v>
      </c>
      <c r="AD10" s="23"/>
      <c r="AE10" s="25">
        <v>4.8</v>
      </c>
      <c r="AF10" s="25">
        <v>7</v>
      </c>
      <c r="AG10" s="25">
        <v>5.8</v>
      </c>
      <c r="AH10" s="25">
        <v>7</v>
      </c>
      <c r="AI10" s="25">
        <v>4.5</v>
      </c>
      <c r="AJ10" s="25">
        <v>5.3</v>
      </c>
      <c r="AK10" s="25">
        <v>5.2</v>
      </c>
      <c r="AL10" s="26">
        <f>SUM(AE10:AK10)</f>
        <v>39.6</v>
      </c>
      <c r="AM10" s="4">
        <f>AL10/7</f>
        <v>5.6571428571428575</v>
      </c>
      <c r="AN10" s="23"/>
      <c r="AO10" s="33">
        <v>7</v>
      </c>
      <c r="AP10" s="33">
        <v>6.8</v>
      </c>
      <c r="AQ10" s="33">
        <v>6.2</v>
      </c>
      <c r="AR10" s="33">
        <v>6.6</v>
      </c>
      <c r="AS10" s="139">
        <f>(AO10+AP10+AQ10+AR10)/4</f>
        <v>6.65</v>
      </c>
      <c r="AT10" s="33">
        <v>7.6</v>
      </c>
      <c r="AU10" s="33"/>
      <c r="AV10" s="139">
        <f>AT10-AU10</f>
        <v>7.6</v>
      </c>
      <c r="AW10" s="33">
        <v>8.1999999999999993</v>
      </c>
      <c r="AX10" s="33"/>
      <c r="AY10" s="139">
        <f>AW10-AX10</f>
        <v>8.1999999999999993</v>
      </c>
      <c r="AZ10" s="4">
        <f>((AS10*0.4)+(AV10*0.4)+(AY10*0.2))</f>
        <v>7.34</v>
      </c>
      <c r="BA10" s="23"/>
      <c r="BB10" s="25">
        <v>9</v>
      </c>
      <c r="BC10" s="25">
        <v>9</v>
      </c>
      <c r="BD10" s="25">
        <v>8</v>
      </c>
      <c r="BE10" s="25">
        <v>8.5</v>
      </c>
      <c r="BF10" s="25">
        <v>9</v>
      </c>
      <c r="BG10" s="4">
        <f>SUM((BB10*0.2),(BC10*0.25),(BD10*0.2),(BE10*0.2),(BF10*0.15))</f>
        <v>8.7000000000000011</v>
      </c>
      <c r="BH10" s="30">
        <v>0</v>
      </c>
      <c r="BI10" s="4">
        <f>BG10-BH10</f>
        <v>8.7000000000000011</v>
      </c>
      <c r="BJ10" s="23"/>
      <c r="BK10" s="27">
        <v>8.91</v>
      </c>
      <c r="BL10" s="4">
        <f>BK10</f>
        <v>8.91</v>
      </c>
      <c r="BM10" s="28"/>
      <c r="BN10" s="4">
        <f>SUM(BL10-BM10)</f>
        <v>8.91</v>
      </c>
      <c r="BO10" s="59"/>
      <c r="BP10" s="4">
        <f>SUM((S10*0.25)+(AC10*0.375)+(AM10*0.375))</f>
        <v>6.006964285714286</v>
      </c>
      <c r="BQ10" s="2"/>
      <c r="BR10" s="4">
        <f>(AZ10*0.25)+(BN10*0.5)+(BI10*0.25)</f>
        <v>8.4649999999999999</v>
      </c>
      <c r="BS10" s="110"/>
      <c r="BT10" s="8">
        <f>AVERAGE(BP10:BR10)</f>
        <v>7.2359821428571429</v>
      </c>
      <c r="BU10" s="31">
        <v>1</v>
      </c>
    </row>
    <row r="11" spans="1:73" x14ac:dyDescent="0.3">
      <c r="A11" s="10">
        <v>16</v>
      </c>
      <c r="B11" t="s">
        <v>141</v>
      </c>
      <c r="C11" t="s">
        <v>142</v>
      </c>
      <c r="D11" s="2" t="s">
        <v>123</v>
      </c>
      <c r="E11" s="2" t="s">
        <v>124</v>
      </c>
      <c r="F11" s="33">
        <v>5.8</v>
      </c>
      <c r="G11" s="33">
        <v>7</v>
      </c>
      <c r="H11" s="33">
        <v>7</v>
      </c>
      <c r="I11" s="33">
        <v>6.2</v>
      </c>
      <c r="J11" s="33">
        <v>6.8</v>
      </c>
      <c r="K11" s="33">
        <v>6.5</v>
      </c>
      <c r="L11" s="139">
        <f>SUM(F11:K11)/6</f>
        <v>6.55</v>
      </c>
      <c r="M11" s="33">
        <v>8.1</v>
      </c>
      <c r="N11" s="33"/>
      <c r="O11" s="139">
        <f>M11-N11</f>
        <v>8.1</v>
      </c>
      <c r="P11" s="33">
        <v>8.1999999999999993</v>
      </c>
      <c r="Q11" s="33"/>
      <c r="R11" s="139">
        <f>P11-Q11</f>
        <v>8.1999999999999993</v>
      </c>
      <c r="S11" s="4">
        <f>SUM((L11*0.6),(O11*0.25),(R11*0.15))</f>
        <v>7.1849999999999996</v>
      </c>
      <c r="T11" s="23"/>
      <c r="U11" s="25">
        <v>5.6</v>
      </c>
      <c r="V11" s="25">
        <v>6.7</v>
      </c>
      <c r="W11" s="25">
        <v>5</v>
      </c>
      <c r="X11" s="25">
        <v>7.9</v>
      </c>
      <c r="Y11" s="25">
        <v>4.9000000000000004</v>
      </c>
      <c r="Z11" s="25">
        <v>5</v>
      </c>
      <c r="AA11" s="25">
        <v>4.5999999999999996</v>
      </c>
      <c r="AB11" s="26">
        <f>SUM(U11:AA11)</f>
        <v>39.700000000000003</v>
      </c>
      <c r="AC11" s="4">
        <f>AB11/7</f>
        <v>5.6714285714285717</v>
      </c>
      <c r="AD11" s="23"/>
      <c r="AE11" s="25">
        <v>5.3</v>
      </c>
      <c r="AF11" s="25">
        <v>6.3</v>
      </c>
      <c r="AG11" s="25">
        <v>5.5</v>
      </c>
      <c r="AH11" s="25">
        <v>6.5</v>
      </c>
      <c r="AI11" s="25">
        <v>6</v>
      </c>
      <c r="AJ11" s="25">
        <v>5.5</v>
      </c>
      <c r="AK11" s="25">
        <v>5.5</v>
      </c>
      <c r="AL11" s="26">
        <f>SUM(AE11:AK11)</f>
        <v>40.6</v>
      </c>
      <c r="AM11" s="4">
        <f>AL11/7</f>
        <v>5.8</v>
      </c>
      <c r="AN11" s="23"/>
      <c r="AO11" s="33">
        <v>7</v>
      </c>
      <c r="AP11" s="33">
        <v>6.8</v>
      </c>
      <c r="AQ11" s="33">
        <v>6.2</v>
      </c>
      <c r="AR11" s="33">
        <v>6.6</v>
      </c>
      <c r="AS11" s="139">
        <f>(AO11+AP11+AQ11+AR11)/4</f>
        <v>6.65</v>
      </c>
      <c r="AT11" s="33">
        <v>7.6</v>
      </c>
      <c r="AU11" s="33"/>
      <c r="AV11" s="139">
        <f>AT11-AU11</f>
        <v>7.6</v>
      </c>
      <c r="AW11" s="33">
        <v>8.1999999999999993</v>
      </c>
      <c r="AX11" s="33"/>
      <c r="AY11" s="139">
        <f>AW11-AX11</f>
        <v>8.1999999999999993</v>
      </c>
      <c r="AZ11" s="4">
        <f>((AS11*0.4)+(AV11*0.4)+(AY11*0.2))</f>
        <v>7.34</v>
      </c>
      <c r="BA11" s="23"/>
      <c r="BB11" s="25">
        <v>7</v>
      </c>
      <c r="BC11" s="25">
        <v>8</v>
      </c>
      <c r="BD11" s="25">
        <v>7.9</v>
      </c>
      <c r="BE11" s="25">
        <v>6.5</v>
      </c>
      <c r="BF11" s="25">
        <v>6.9</v>
      </c>
      <c r="BG11" s="4">
        <f>SUM((BB11*0.2),(BC11*0.25),(BD11*0.2),(BE11*0.2),(BF11*0.15))</f>
        <v>7.3150000000000004</v>
      </c>
      <c r="BH11" s="30">
        <v>0</v>
      </c>
      <c r="BI11" s="4">
        <f>BG11-BH11</f>
        <v>7.3150000000000004</v>
      </c>
      <c r="BJ11" s="23"/>
      <c r="BK11" s="27">
        <v>7.8</v>
      </c>
      <c r="BL11" s="4">
        <f>BK11</f>
        <v>7.8</v>
      </c>
      <c r="BM11" s="28"/>
      <c r="BN11" s="4">
        <f>SUM(BL11-BM11)</f>
        <v>7.8</v>
      </c>
      <c r="BO11" s="59"/>
      <c r="BP11" s="4">
        <f>SUM((S11*0.25)+(AC11*0.375)+(AM11*0.375))</f>
        <v>6.0980357142857144</v>
      </c>
      <c r="BQ11" s="2"/>
      <c r="BR11" s="4">
        <f>(AZ11*0.25)+(BN11*0.5)+(BI11*0.25)</f>
        <v>7.5637499999999998</v>
      </c>
      <c r="BS11" s="110"/>
      <c r="BT11" s="8">
        <f>AVERAGE(BP11:BR11)</f>
        <v>6.8308928571428567</v>
      </c>
      <c r="BU11" s="31">
        <v>2</v>
      </c>
    </row>
    <row r="12" spans="1:73" x14ac:dyDescent="0.3">
      <c r="A12" s="10">
        <v>24</v>
      </c>
      <c r="B12" t="s">
        <v>146</v>
      </c>
      <c r="C12" t="s">
        <v>138</v>
      </c>
      <c r="D12" s="2" t="s">
        <v>139</v>
      </c>
      <c r="E12" s="2" t="s">
        <v>145</v>
      </c>
      <c r="F12" s="33">
        <v>7</v>
      </c>
      <c r="G12" s="33">
        <v>7.2</v>
      </c>
      <c r="H12" s="33">
        <v>6.8</v>
      </c>
      <c r="I12" s="33">
        <v>6.2</v>
      </c>
      <c r="J12" s="33">
        <v>6.5</v>
      </c>
      <c r="K12" s="33">
        <v>6.5</v>
      </c>
      <c r="L12" s="139">
        <f>SUM(F12:K12)/6</f>
        <v>6.7</v>
      </c>
      <c r="M12" s="33">
        <v>7.3</v>
      </c>
      <c r="N12" s="33"/>
      <c r="O12" s="139">
        <f>M12-N12</f>
        <v>7.3</v>
      </c>
      <c r="P12" s="33">
        <v>7.6</v>
      </c>
      <c r="Q12" s="33"/>
      <c r="R12" s="139">
        <f>P12-Q12</f>
        <v>7.6</v>
      </c>
      <c r="S12" s="4">
        <f>SUM((L12*0.6),(O12*0.25),(R12*0.15))</f>
        <v>6.9849999999999994</v>
      </c>
      <c r="T12" s="23"/>
      <c r="U12" s="25">
        <v>4</v>
      </c>
      <c r="V12" s="25">
        <v>6.9</v>
      </c>
      <c r="W12" s="25">
        <v>7.2</v>
      </c>
      <c r="X12" s="25">
        <v>5.9</v>
      </c>
      <c r="Y12" s="25">
        <v>5.3</v>
      </c>
      <c r="Z12" s="25">
        <v>4.9000000000000004</v>
      </c>
      <c r="AA12" s="25">
        <v>5</v>
      </c>
      <c r="AB12" s="26">
        <f>SUM(U12:AA12)</f>
        <v>39.200000000000003</v>
      </c>
      <c r="AC12" s="4">
        <f>AB12/7</f>
        <v>5.6000000000000005</v>
      </c>
      <c r="AD12" s="23"/>
      <c r="AE12" s="25">
        <v>4</v>
      </c>
      <c r="AF12" s="25">
        <v>4.5</v>
      </c>
      <c r="AG12" s="25">
        <v>6</v>
      </c>
      <c r="AH12" s="25">
        <v>5.5</v>
      </c>
      <c r="AI12" s="25">
        <v>5.3</v>
      </c>
      <c r="AJ12" s="25">
        <v>5</v>
      </c>
      <c r="AK12" s="25">
        <v>4.5</v>
      </c>
      <c r="AL12" s="26">
        <f>SUM(AE12:AK12)</f>
        <v>34.799999999999997</v>
      </c>
      <c r="AM12" s="4">
        <f>AL12/7</f>
        <v>4.9714285714285706</v>
      </c>
      <c r="AN12" s="23"/>
      <c r="AO12" s="33">
        <v>7.5</v>
      </c>
      <c r="AP12" s="33">
        <v>6.8</v>
      </c>
      <c r="AQ12" s="33">
        <v>6.4</v>
      </c>
      <c r="AR12" s="33">
        <v>6.6</v>
      </c>
      <c r="AS12" s="139">
        <f>(AO12+AP12+AQ12+AR12)/4</f>
        <v>6.8250000000000011</v>
      </c>
      <c r="AT12" s="33">
        <v>7.9</v>
      </c>
      <c r="AU12" s="33"/>
      <c r="AV12" s="139">
        <f>AT12-AU12</f>
        <v>7.9</v>
      </c>
      <c r="AW12" s="33">
        <v>8</v>
      </c>
      <c r="AX12" s="33"/>
      <c r="AY12" s="139">
        <f>AW12-AX12</f>
        <v>8</v>
      </c>
      <c r="AZ12" s="4">
        <f>((AS12*0.4)+(AV12*0.4)+(AY12*0.2))</f>
        <v>7.49</v>
      </c>
      <c r="BA12" s="23"/>
      <c r="BB12" s="25">
        <v>7.5</v>
      </c>
      <c r="BC12" s="25">
        <v>8.5</v>
      </c>
      <c r="BD12" s="25">
        <v>9</v>
      </c>
      <c r="BE12" s="25">
        <v>8.5</v>
      </c>
      <c r="BF12" s="25">
        <v>8.6</v>
      </c>
      <c r="BG12" s="4">
        <f>SUM((BB12*0.2),(BC12*0.25),(BD12*0.2),(BE12*0.2),(BF12*0.15))</f>
        <v>8.4149999999999991</v>
      </c>
      <c r="BH12" s="30">
        <v>0</v>
      </c>
      <c r="BI12" s="4">
        <f>BG12-BH12</f>
        <v>8.4149999999999991</v>
      </c>
      <c r="BJ12" s="23"/>
      <c r="BK12" s="27">
        <v>7</v>
      </c>
      <c r="BL12" s="4">
        <f>BK12</f>
        <v>7</v>
      </c>
      <c r="BM12" s="28"/>
      <c r="BN12" s="4">
        <f>SUM(BL12-BM12)</f>
        <v>7</v>
      </c>
      <c r="BO12" s="59"/>
      <c r="BP12" s="4">
        <f>SUM((S12*0.25)+(AC12*0.375)+(AM12*0.375))</f>
        <v>5.7105357142857134</v>
      </c>
      <c r="BQ12" s="2"/>
      <c r="BR12" s="4">
        <f>(AZ12*0.25)+(BN12*0.5)+(BI12*0.25)</f>
        <v>7.4762500000000003</v>
      </c>
      <c r="BS12" s="110"/>
      <c r="BT12" s="8">
        <f>AVERAGE(BP12:BR12)</f>
        <v>6.5933928571428568</v>
      </c>
      <c r="BU12" s="31">
        <v>3</v>
      </c>
    </row>
    <row r="13" spans="1:73" x14ac:dyDescent="0.3">
      <c r="A13" s="10">
        <v>25</v>
      </c>
      <c r="B13" t="s">
        <v>144</v>
      </c>
      <c r="C13" t="s">
        <v>138</v>
      </c>
      <c r="D13" s="2" t="s">
        <v>139</v>
      </c>
      <c r="E13" s="2" t="s">
        <v>145</v>
      </c>
      <c r="F13" s="33">
        <v>7</v>
      </c>
      <c r="G13" s="33">
        <v>7.2</v>
      </c>
      <c r="H13" s="33">
        <v>6.8</v>
      </c>
      <c r="I13" s="33">
        <v>6.2</v>
      </c>
      <c r="J13" s="33">
        <v>6.5</v>
      </c>
      <c r="K13" s="33">
        <v>6.5</v>
      </c>
      <c r="L13" s="139">
        <f>SUM(F13:K13)/6</f>
        <v>6.7</v>
      </c>
      <c r="M13" s="33">
        <v>7.2750000000000004</v>
      </c>
      <c r="N13" s="33"/>
      <c r="O13" s="139">
        <f>M13-N13</f>
        <v>7.2750000000000004</v>
      </c>
      <c r="P13" s="33">
        <v>7.6</v>
      </c>
      <c r="Q13" s="33"/>
      <c r="R13" s="139">
        <f>P13-Q13</f>
        <v>7.6</v>
      </c>
      <c r="S13" s="4">
        <f>SUM((L13*0.6),(O13*0.25),(R13*0.15))</f>
        <v>6.9787499999999989</v>
      </c>
      <c r="T13" s="23"/>
      <c r="U13" s="25">
        <v>4.5999999999999996</v>
      </c>
      <c r="V13" s="25">
        <v>6.4</v>
      </c>
      <c r="W13" s="25">
        <v>6.2</v>
      </c>
      <c r="X13" s="25">
        <v>3.9</v>
      </c>
      <c r="Y13" s="25">
        <v>4.4000000000000004</v>
      </c>
      <c r="Z13" s="25">
        <v>5</v>
      </c>
      <c r="AA13" s="25">
        <v>6.7</v>
      </c>
      <c r="AB13" s="26">
        <f>SUM(U13:AA13)</f>
        <v>37.200000000000003</v>
      </c>
      <c r="AC13" s="4">
        <f>AB13/7</f>
        <v>5.3142857142857149</v>
      </c>
      <c r="AD13" s="23"/>
      <c r="AE13" s="25">
        <v>4.8</v>
      </c>
      <c r="AF13" s="25">
        <v>6.8</v>
      </c>
      <c r="AG13" s="25">
        <v>5.5</v>
      </c>
      <c r="AH13" s="25">
        <v>3.5</v>
      </c>
      <c r="AI13" s="25">
        <v>5.4</v>
      </c>
      <c r="AJ13" s="25">
        <v>5</v>
      </c>
      <c r="AK13" s="25">
        <v>5.2</v>
      </c>
      <c r="AL13" s="26">
        <f>SUM(AE13:AK13)</f>
        <v>36.200000000000003</v>
      </c>
      <c r="AM13" s="4">
        <f>AL13/7</f>
        <v>5.1714285714285717</v>
      </c>
      <c r="AN13" s="23"/>
      <c r="AO13" s="33">
        <v>7.5</v>
      </c>
      <c r="AP13" s="33">
        <v>6.8</v>
      </c>
      <c r="AQ13" s="33">
        <v>6.4</v>
      </c>
      <c r="AR13" s="33">
        <v>6.6</v>
      </c>
      <c r="AS13" s="139">
        <f>(AO13+AP13+AQ13+AR13)/4</f>
        <v>6.8250000000000011</v>
      </c>
      <c r="AT13" s="33">
        <v>7.9</v>
      </c>
      <c r="AU13" s="33"/>
      <c r="AV13" s="139">
        <f>AT13-AU13</f>
        <v>7.9</v>
      </c>
      <c r="AW13" s="33">
        <v>8</v>
      </c>
      <c r="AX13" s="33"/>
      <c r="AY13" s="139">
        <f>AW13-AX13</f>
        <v>8</v>
      </c>
      <c r="AZ13" s="4">
        <f>((AS13*0.4)+(AV13*0.4)+(AY13*0.2))</f>
        <v>7.49</v>
      </c>
      <c r="BA13" s="23"/>
      <c r="BB13" s="25">
        <v>7.8</v>
      </c>
      <c r="BC13" s="25">
        <v>8</v>
      </c>
      <c r="BD13" s="25">
        <v>8.1999999999999993</v>
      </c>
      <c r="BE13" s="25">
        <v>7.3</v>
      </c>
      <c r="BF13" s="25">
        <v>8</v>
      </c>
      <c r="BG13" s="4">
        <f>SUM((BB13*0.2),(BC13*0.25),(BD13*0.2),(BE13*0.2),(BF13*0.15))</f>
        <v>7.86</v>
      </c>
      <c r="BH13" s="30">
        <v>0</v>
      </c>
      <c r="BI13" s="4">
        <f>BG13-BH13</f>
        <v>7.86</v>
      </c>
      <c r="BJ13" s="23"/>
      <c r="BK13" s="27">
        <v>7.8</v>
      </c>
      <c r="BL13" s="4">
        <f>BK13</f>
        <v>7.8</v>
      </c>
      <c r="BM13" s="28">
        <v>1</v>
      </c>
      <c r="BN13" s="4">
        <f>SUM(BL13-BM13)</f>
        <v>6.8</v>
      </c>
      <c r="BO13" s="59"/>
      <c r="BP13" s="4">
        <f>SUM((S13*0.25)+(AC13*0.375)+(AM13*0.375))</f>
        <v>5.6768303571428573</v>
      </c>
      <c r="BQ13" s="2"/>
      <c r="BR13" s="4">
        <f>(AZ13*0.25)+(BN13*0.5)+(BI13*0.25)</f>
        <v>7.2374999999999998</v>
      </c>
      <c r="BS13" s="110"/>
      <c r="BT13" s="8">
        <f>AVERAGE(BP13:BR13)</f>
        <v>6.4571651785714286</v>
      </c>
      <c r="BU13" s="31">
        <v>4</v>
      </c>
    </row>
    <row r="15" spans="1:73" x14ac:dyDescent="0.3">
      <c r="AL15" s="139"/>
    </row>
  </sheetData>
  <sortState xmlns:xlrd2="http://schemas.microsoft.com/office/spreadsheetml/2017/richdata2" ref="B10:BT13">
    <sortCondition descending="1" ref="BT10:BT13"/>
  </sortState>
  <pageMargins left="0.70866141732283472" right="0.70866141732283472" top="0.74803149606299213" bottom="0.74803149606299213" header="0.31496062992125984" footer="0.31496062992125984"/>
  <pageSetup scale="73" fitToHeight="0" orientation="landscape" horizontalDpi="360" verticalDpi="360" r:id="rId1"/>
  <headerFooter>
    <oddFooter>&amp;CNovice Individual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 tint="0.79998168889431442"/>
    <pageSetUpPr fitToPage="1"/>
  </sheetPr>
  <dimension ref="A1:BZ11"/>
  <sheetViews>
    <sheetView workbookViewId="0">
      <pane xSplit="2" topLeftCell="AZ1" activePane="topRight" state="frozen"/>
      <selection pane="topRight" activeCell="Y20" activeCellId="1" sqref="BL10 Y20"/>
    </sheetView>
  </sheetViews>
  <sheetFormatPr defaultRowHeight="14.4" x14ac:dyDescent="0.3"/>
  <cols>
    <col min="1" max="1" width="5.77734375" customWidth="1"/>
    <col min="2" max="2" width="20" customWidth="1"/>
    <col min="3" max="3" width="17.109375" customWidth="1"/>
    <col min="4" max="4" width="20" customWidth="1"/>
    <col min="5" max="5" width="18.5546875" customWidth="1"/>
    <col min="6" max="6" width="7.5546875" customWidth="1"/>
    <col min="7" max="7" width="10.77734375" customWidth="1"/>
    <col min="8" max="8" width="10.21875" customWidth="1"/>
    <col min="9" max="9" width="9.21875" customWidth="1"/>
    <col min="10" max="10" width="11" customWidth="1"/>
    <col min="11" max="11" width="9" customWidth="1"/>
    <col min="12" max="19" width="9.109375" customWidth="1"/>
    <col min="20" max="20" width="2.88671875" customWidth="1"/>
    <col min="21" max="29" width="9.109375" customWidth="1"/>
    <col min="30" max="30" width="2.88671875" customWidth="1"/>
    <col min="31" max="39" width="9.109375" customWidth="1"/>
    <col min="40" max="40" width="2.88671875" customWidth="1"/>
    <col min="41" max="41" width="7.5546875" customWidth="1"/>
    <col min="42" max="42" width="10.77734375" customWidth="1"/>
    <col min="43" max="43" width="10.21875" customWidth="1"/>
    <col min="44" max="44" width="9.21875" customWidth="1"/>
    <col min="45" max="45" width="11" customWidth="1"/>
    <col min="46" max="46" width="9" customWidth="1"/>
    <col min="47" max="57" width="9.109375" customWidth="1"/>
    <col min="58" max="58" width="2.88671875" customWidth="1"/>
    <col min="59" max="66" width="9.109375" customWidth="1"/>
    <col min="67" max="67" width="2.88671875" customWidth="1"/>
    <col min="68" max="71" width="9.109375" customWidth="1"/>
    <col min="72" max="72" width="2.88671875" customWidth="1"/>
    <col min="73" max="73" width="13" customWidth="1"/>
    <col min="74" max="74" width="2.88671875" customWidth="1"/>
    <col min="76" max="76" width="2.88671875" customWidth="1"/>
    <col min="78" max="78" width="13.109375" customWidth="1"/>
  </cols>
  <sheetData>
    <row r="1" spans="1:78" ht="15.6" x14ac:dyDescent="0.3">
      <c r="A1" s="1" t="str">
        <f>'Comp Detail'!A1</f>
        <v>Vaulting QLD State Championsip 2024</v>
      </c>
      <c r="B1" s="2"/>
      <c r="C1" s="2"/>
      <c r="D1" s="3" t="s">
        <v>102</v>
      </c>
      <c r="E1" s="2"/>
      <c r="F1" s="35"/>
      <c r="G1" s="35"/>
      <c r="H1" s="35"/>
      <c r="I1" s="35"/>
      <c r="J1" s="35"/>
      <c r="K1" s="35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35"/>
      <c r="AP1" s="35"/>
      <c r="AQ1" s="35"/>
      <c r="AR1" s="35"/>
      <c r="AS1" s="35"/>
      <c r="AT1" s="35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4"/>
      <c r="BQ1" s="4"/>
      <c r="BR1" s="4"/>
      <c r="BS1" s="4"/>
      <c r="BT1" s="2"/>
      <c r="BV1" s="2"/>
      <c r="BW1" s="2"/>
      <c r="BX1" s="2"/>
      <c r="BY1" s="2"/>
      <c r="BZ1" s="5">
        <f ca="1">NOW()</f>
        <v>45603.465818518518</v>
      </c>
    </row>
    <row r="2" spans="1:78" ht="15.6" x14ac:dyDescent="0.3">
      <c r="A2" s="1"/>
      <c r="B2" s="2"/>
      <c r="C2" s="2"/>
      <c r="D2" s="3"/>
      <c r="E2" s="2"/>
      <c r="F2" s="35"/>
      <c r="G2" s="35"/>
      <c r="H2" s="35"/>
      <c r="I2" s="35"/>
      <c r="J2" s="35"/>
      <c r="K2" s="35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35"/>
      <c r="AP2" s="35"/>
      <c r="AQ2" s="35"/>
      <c r="AR2" s="35"/>
      <c r="AS2" s="35"/>
      <c r="AT2" s="35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4"/>
      <c r="BQ2" s="4"/>
      <c r="BR2" s="4"/>
      <c r="BS2" s="4"/>
      <c r="BT2" s="2"/>
      <c r="BV2" s="2"/>
      <c r="BW2" s="2"/>
      <c r="BX2" s="2"/>
      <c r="BY2" s="2"/>
      <c r="BZ2" s="6">
        <f ca="1">NOW()</f>
        <v>45603.465818518518</v>
      </c>
    </row>
    <row r="3" spans="1:78" ht="15.6" x14ac:dyDescent="0.3">
      <c r="A3" s="1" t="str">
        <f>'Comp Detail'!A3</f>
        <v>6-7 July 2024</v>
      </c>
      <c r="B3" s="2"/>
      <c r="C3" s="2"/>
      <c r="D3" s="3"/>
      <c r="E3" s="2"/>
      <c r="BT3" s="2"/>
      <c r="BU3" s="2"/>
      <c r="BV3" s="2"/>
      <c r="BW3" s="2"/>
      <c r="BX3" s="2"/>
      <c r="BY3" s="2"/>
      <c r="BZ3" s="2"/>
    </row>
    <row r="4" spans="1:78" ht="15.6" x14ac:dyDescent="0.3">
      <c r="A4" s="1"/>
      <c r="B4" s="2"/>
      <c r="C4" s="3"/>
      <c r="D4" s="2"/>
      <c r="E4" s="2"/>
      <c r="F4" s="119" t="s">
        <v>78</v>
      </c>
      <c r="G4" s="119"/>
      <c r="H4" s="119"/>
      <c r="I4" s="119"/>
      <c r="J4" s="119"/>
      <c r="K4" s="119"/>
      <c r="L4" s="119"/>
      <c r="M4" s="119"/>
      <c r="N4" s="119"/>
      <c r="O4" s="119"/>
      <c r="P4" s="119"/>
      <c r="Q4" s="119"/>
      <c r="R4" s="119"/>
      <c r="S4" s="119"/>
      <c r="T4" s="118"/>
      <c r="U4" s="119"/>
      <c r="V4" s="118"/>
      <c r="W4" s="118"/>
      <c r="X4" s="118"/>
      <c r="Y4" s="118"/>
      <c r="Z4" s="118"/>
      <c r="AA4" s="118"/>
      <c r="AB4" s="118"/>
      <c r="AC4" s="118"/>
      <c r="AD4" s="2"/>
      <c r="AE4" s="119" t="s">
        <v>78</v>
      </c>
      <c r="AF4" s="118"/>
      <c r="AG4" s="118"/>
      <c r="AH4" s="118"/>
      <c r="AI4" s="118"/>
      <c r="AJ4" s="118"/>
      <c r="AK4" s="118"/>
      <c r="AL4" s="118"/>
      <c r="AM4" s="118"/>
      <c r="AN4" s="2"/>
      <c r="AO4" s="120" t="s">
        <v>2</v>
      </c>
      <c r="AP4" s="120"/>
      <c r="AQ4" s="120"/>
      <c r="AR4" s="120"/>
      <c r="AS4" s="120"/>
      <c r="AT4" s="120"/>
      <c r="AU4" s="120"/>
      <c r="AV4" s="120"/>
      <c r="AW4" s="120"/>
      <c r="AX4" s="120"/>
      <c r="AY4" s="120"/>
      <c r="AZ4" s="120"/>
      <c r="BA4" s="120"/>
      <c r="BB4" s="120"/>
      <c r="BC4" s="120"/>
      <c r="BD4" s="120"/>
      <c r="BE4" s="120"/>
      <c r="BF4" s="121"/>
      <c r="BG4" s="121"/>
      <c r="BH4" s="121"/>
      <c r="BI4" s="121"/>
      <c r="BJ4" s="121"/>
      <c r="BK4" s="121"/>
      <c r="BL4" s="121"/>
      <c r="BM4" s="121"/>
      <c r="BN4" s="121"/>
      <c r="BO4" s="121"/>
      <c r="BP4" s="124" t="s">
        <v>2</v>
      </c>
      <c r="BQ4" s="125"/>
      <c r="BR4" s="125"/>
      <c r="BS4" s="125"/>
      <c r="BT4" s="2"/>
      <c r="BU4" s="2"/>
      <c r="BV4" s="2"/>
      <c r="BW4" s="2"/>
      <c r="BX4" s="2"/>
      <c r="BY4" s="2"/>
      <c r="BZ4" s="2"/>
    </row>
    <row r="5" spans="1:78" ht="15.6" x14ac:dyDescent="0.3">
      <c r="A5" s="1" t="s">
        <v>51</v>
      </c>
      <c r="B5" s="7"/>
      <c r="C5" s="2"/>
      <c r="D5" s="2"/>
      <c r="E5" s="2"/>
      <c r="F5" s="7" t="s">
        <v>3</v>
      </c>
      <c r="G5" s="2"/>
      <c r="H5" s="2"/>
      <c r="I5" s="2"/>
      <c r="J5" s="2"/>
      <c r="K5" s="2"/>
      <c r="M5" s="7"/>
      <c r="N5" s="7"/>
      <c r="O5" s="7"/>
      <c r="P5" s="2"/>
      <c r="Q5" s="2"/>
      <c r="R5" s="2"/>
      <c r="S5" s="2"/>
      <c r="T5" s="2"/>
      <c r="U5" s="7" t="s">
        <v>0</v>
      </c>
      <c r="V5" s="7"/>
      <c r="W5" s="2"/>
      <c r="X5" s="2"/>
      <c r="Y5" s="2"/>
      <c r="Z5" s="2"/>
      <c r="AA5" s="2"/>
      <c r="AB5" s="2"/>
      <c r="AC5" s="2"/>
      <c r="AD5" s="2"/>
      <c r="AE5" s="7" t="s">
        <v>1</v>
      </c>
      <c r="AF5" s="7"/>
      <c r="AG5" s="2"/>
      <c r="AH5" s="2"/>
      <c r="AI5" s="2"/>
      <c r="AJ5" s="2"/>
      <c r="AK5" s="2"/>
      <c r="AL5" s="2"/>
      <c r="AM5" s="2"/>
      <c r="AN5" s="7"/>
      <c r="AO5" s="7" t="s">
        <v>3</v>
      </c>
      <c r="AP5" s="2"/>
      <c r="AQ5" s="2"/>
      <c r="AR5" s="2"/>
      <c r="AS5" s="2"/>
      <c r="AT5" s="2"/>
      <c r="AY5" s="7"/>
      <c r="AZ5" s="7"/>
      <c r="BA5" s="7"/>
      <c r="BB5" s="2"/>
      <c r="BC5" s="2"/>
      <c r="BD5" s="2"/>
      <c r="BE5" s="2"/>
      <c r="BF5" s="2"/>
      <c r="BG5" s="7" t="s">
        <v>3</v>
      </c>
      <c r="BH5" s="2"/>
      <c r="BI5" s="2"/>
      <c r="BJ5" s="2"/>
      <c r="BK5" s="2"/>
      <c r="BL5" s="2"/>
      <c r="BM5" s="7"/>
      <c r="BN5" s="7"/>
      <c r="BO5" s="2"/>
      <c r="BP5" s="8" t="s">
        <v>5</v>
      </c>
      <c r="BQ5" s="4"/>
      <c r="BR5" s="4"/>
      <c r="BS5" s="4"/>
      <c r="BT5" s="52"/>
      <c r="BU5" s="7" t="s">
        <v>6</v>
      </c>
      <c r="BV5" s="2"/>
      <c r="BW5" s="2"/>
      <c r="BX5" s="2"/>
      <c r="BY5" s="2"/>
      <c r="BZ5" s="2"/>
    </row>
    <row r="6" spans="1:78" ht="15.6" x14ac:dyDescent="0.3">
      <c r="A6" s="1" t="s">
        <v>43</v>
      </c>
      <c r="B6" s="7">
        <v>3</v>
      </c>
      <c r="C6" s="2"/>
      <c r="D6" s="2"/>
      <c r="E6" s="2"/>
      <c r="F6" s="7" t="s">
        <v>7</v>
      </c>
      <c r="G6" s="2"/>
      <c r="H6" s="2"/>
      <c r="I6" s="2"/>
      <c r="J6" s="2"/>
      <c r="K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7" t="s">
        <v>7</v>
      </c>
      <c r="AP6" s="2"/>
      <c r="AQ6" s="2"/>
      <c r="AR6" s="2"/>
      <c r="AS6" s="2"/>
      <c r="AT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4"/>
      <c r="BQ6" s="4"/>
      <c r="BR6" s="4"/>
      <c r="BS6" s="4"/>
      <c r="BT6" s="52"/>
      <c r="BU6" s="2"/>
      <c r="BV6" s="2"/>
      <c r="BW6" s="2"/>
      <c r="BX6" s="2"/>
      <c r="BY6" s="2"/>
      <c r="BZ6" s="2"/>
    </row>
    <row r="7" spans="1:78" x14ac:dyDescent="0.3">
      <c r="A7" s="2"/>
      <c r="B7" s="2"/>
      <c r="C7" s="2"/>
      <c r="D7" s="2"/>
      <c r="E7" s="2"/>
      <c r="F7" s="7" t="s">
        <v>16</v>
      </c>
      <c r="G7" s="2"/>
      <c r="H7" s="2"/>
      <c r="I7" s="2"/>
      <c r="J7" s="2"/>
      <c r="K7" s="2"/>
      <c r="L7" s="138" t="s">
        <v>16</v>
      </c>
      <c r="M7" s="11"/>
      <c r="N7" s="11"/>
      <c r="O7" s="11" t="s">
        <v>17</v>
      </c>
      <c r="Q7" s="11"/>
      <c r="R7" s="11" t="s">
        <v>18</v>
      </c>
      <c r="S7" s="11" t="s">
        <v>87</v>
      </c>
      <c r="T7" s="10"/>
      <c r="U7" s="2"/>
      <c r="V7" s="2"/>
      <c r="W7" s="2"/>
      <c r="X7" s="2"/>
      <c r="Y7" s="2"/>
      <c r="Z7" s="2"/>
      <c r="AA7" s="2"/>
      <c r="AB7" s="2"/>
      <c r="AC7" s="2"/>
      <c r="AD7" s="10"/>
      <c r="AE7" s="2"/>
      <c r="AF7" s="2"/>
      <c r="AG7" s="2"/>
      <c r="AH7" s="2"/>
      <c r="AI7" s="2"/>
      <c r="AJ7" s="2"/>
      <c r="AK7" s="2"/>
      <c r="AL7" s="2"/>
      <c r="AM7" s="2"/>
      <c r="AN7" s="10"/>
      <c r="AO7" s="7" t="s">
        <v>16</v>
      </c>
      <c r="AP7" s="2"/>
      <c r="AQ7" s="2"/>
      <c r="AR7" s="2"/>
      <c r="AS7" s="2"/>
      <c r="AT7" s="2"/>
      <c r="AU7" s="138" t="s">
        <v>16</v>
      </c>
      <c r="AV7" s="138"/>
      <c r="AW7" s="138"/>
      <c r="AX7" s="138"/>
      <c r="AY7" s="11"/>
      <c r="AZ7" s="11"/>
      <c r="BA7" s="11" t="s">
        <v>17</v>
      </c>
      <c r="BC7" s="11"/>
      <c r="BD7" s="11" t="s">
        <v>18</v>
      </c>
      <c r="BE7" s="11" t="s">
        <v>87</v>
      </c>
      <c r="BF7" s="2"/>
      <c r="BG7" s="2" t="s">
        <v>42</v>
      </c>
      <c r="BH7" s="2"/>
      <c r="BI7" s="2"/>
      <c r="BJ7" s="2"/>
      <c r="BK7" s="2"/>
      <c r="BL7" s="2"/>
      <c r="BM7" s="2"/>
      <c r="BN7" s="10" t="s">
        <v>42</v>
      </c>
      <c r="BO7" s="2"/>
      <c r="BP7" s="8"/>
      <c r="BQ7" s="4"/>
      <c r="BR7" s="4" t="s">
        <v>8</v>
      </c>
      <c r="BS7" s="4" t="s">
        <v>9</v>
      </c>
      <c r="BT7" s="52"/>
      <c r="BU7" s="11" t="s">
        <v>10</v>
      </c>
      <c r="BV7" s="2"/>
      <c r="BW7" s="11" t="s">
        <v>2</v>
      </c>
      <c r="BX7" s="110"/>
      <c r="BY7" s="12" t="s">
        <v>11</v>
      </c>
      <c r="BZ7" s="13"/>
    </row>
    <row r="8" spans="1:78" x14ac:dyDescent="0.3">
      <c r="A8" s="71" t="s">
        <v>12</v>
      </c>
      <c r="B8" s="71" t="s">
        <v>13</v>
      </c>
      <c r="C8" s="71" t="s">
        <v>7</v>
      </c>
      <c r="D8" s="71" t="s">
        <v>14</v>
      </c>
      <c r="E8" s="71" t="s">
        <v>15</v>
      </c>
      <c r="F8" s="71" t="s">
        <v>88</v>
      </c>
      <c r="G8" s="71" t="s">
        <v>89</v>
      </c>
      <c r="H8" s="71" t="s">
        <v>90</v>
      </c>
      <c r="I8" s="71" t="s">
        <v>91</v>
      </c>
      <c r="J8" s="71" t="s">
        <v>92</v>
      </c>
      <c r="K8" s="71" t="s">
        <v>93</v>
      </c>
      <c r="L8" s="20" t="s">
        <v>94</v>
      </c>
      <c r="M8" s="15" t="s">
        <v>17</v>
      </c>
      <c r="N8" s="15" t="s">
        <v>95</v>
      </c>
      <c r="O8" s="20" t="s">
        <v>94</v>
      </c>
      <c r="P8" s="37" t="s">
        <v>18</v>
      </c>
      <c r="Q8" s="15" t="s">
        <v>95</v>
      </c>
      <c r="R8" s="20" t="s">
        <v>94</v>
      </c>
      <c r="S8" s="20" t="s">
        <v>94</v>
      </c>
      <c r="T8" s="16"/>
      <c r="U8" s="14" t="s">
        <v>19</v>
      </c>
      <c r="V8" s="14" t="s">
        <v>20</v>
      </c>
      <c r="W8" s="14" t="s">
        <v>46</v>
      </c>
      <c r="X8" s="14" t="s">
        <v>47</v>
      </c>
      <c r="Y8" s="14" t="s">
        <v>48</v>
      </c>
      <c r="Z8" s="14" t="s">
        <v>49</v>
      </c>
      <c r="AA8" s="14" t="s">
        <v>50</v>
      </c>
      <c r="AB8" s="14" t="s">
        <v>27</v>
      </c>
      <c r="AC8" s="14" t="s">
        <v>28</v>
      </c>
      <c r="AD8" s="16"/>
      <c r="AE8" s="14" t="s">
        <v>19</v>
      </c>
      <c r="AF8" s="14" t="s">
        <v>20</v>
      </c>
      <c r="AG8" s="14" t="s">
        <v>46</v>
      </c>
      <c r="AH8" s="14" t="s">
        <v>47</v>
      </c>
      <c r="AI8" s="14" t="s">
        <v>48</v>
      </c>
      <c r="AJ8" s="14" t="s">
        <v>49</v>
      </c>
      <c r="AK8" s="14" t="s">
        <v>50</v>
      </c>
      <c r="AL8" s="14" t="s">
        <v>27</v>
      </c>
      <c r="AM8" s="14" t="s">
        <v>28</v>
      </c>
      <c r="AN8" s="16"/>
      <c r="AO8" s="71" t="s">
        <v>88</v>
      </c>
      <c r="AP8" s="71" t="s">
        <v>89</v>
      </c>
      <c r="AQ8" s="71" t="s">
        <v>90</v>
      </c>
      <c r="AR8" s="71" t="s">
        <v>91</v>
      </c>
      <c r="AS8" s="71" t="s">
        <v>92</v>
      </c>
      <c r="AT8" s="71" t="s">
        <v>93</v>
      </c>
      <c r="AU8" s="20" t="s">
        <v>94</v>
      </c>
      <c r="AV8" s="15" t="s">
        <v>164</v>
      </c>
      <c r="AW8" s="15" t="s">
        <v>165</v>
      </c>
      <c r="AX8" s="15" t="s">
        <v>166</v>
      </c>
      <c r="AY8" s="15" t="s">
        <v>17</v>
      </c>
      <c r="AZ8" s="15" t="s">
        <v>95</v>
      </c>
      <c r="BA8" s="20" t="s">
        <v>94</v>
      </c>
      <c r="BB8" s="37" t="s">
        <v>18</v>
      </c>
      <c r="BC8" s="15" t="s">
        <v>95</v>
      </c>
      <c r="BD8" s="20" t="s">
        <v>94</v>
      </c>
      <c r="BE8" s="20" t="s">
        <v>94</v>
      </c>
      <c r="BF8" s="18"/>
      <c r="BG8" s="15" t="s">
        <v>32</v>
      </c>
      <c r="BH8" s="15" t="s">
        <v>33</v>
      </c>
      <c r="BI8" s="15" t="s">
        <v>34</v>
      </c>
      <c r="BJ8" s="15" t="s">
        <v>35</v>
      </c>
      <c r="BK8" s="15" t="s">
        <v>126</v>
      </c>
      <c r="BL8" s="15" t="s">
        <v>36</v>
      </c>
      <c r="BM8" s="14" t="s">
        <v>37</v>
      </c>
      <c r="BN8" s="14" t="s">
        <v>31</v>
      </c>
      <c r="BO8" s="18"/>
      <c r="BP8" s="17" t="s">
        <v>29</v>
      </c>
      <c r="BQ8" s="17" t="s">
        <v>9</v>
      </c>
      <c r="BR8" s="17" t="s">
        <v>30</v>
      </c>
      <c r="BS8" s="17" t="s">
        <v>31</v>
      </c>
      <c r="BT8" s="55"/>
      <c r="BU8" s="19" t="s">
        <v>38</v>
      </c>
      <c r="BV8" s="14"/>
      <c r="BW8" s="19" t="s">
        <v>38</v>
      </c>
      <c r="BX8" s="111"/>
      <c r="BY8" s="20" t="s">
        <v>38</v>
      </c>
      <c r="BZ8" s="20" t="s">
        <v>41</v>
      </c>
    </row>
    <row r="9" spans="1:78" x14ac:dyDescent="0.3">
      <c r="A9" s="70"/>
      <c r="B9" s="70"/>
      <c r="C9" s="70"/>
      <c r="D9" s="70"/>
      <c r="E9" s="70"/>
      <c r="F9" s="70"/>
      <c r="G9" s="70"/>
      <c r="H9" s="70"/>
      <c r="I9" s="70"/>
      <c r="J9" s="70"/>
      <c r="K9" s="70"/>
      <c r="L9" s="13"/>
      <c r="M9" s="13"/>
      <c r="N9" s="13"/>
      <c r="O9" s="13"/>
      <c r="P9" s="13"/>
      <c r="Q9" s="13"/>
      <c r="R9" s="13"/>
      <c r="S9" s="13"/>
      <c r="T9" s="16"/>
      <c r="U9" s="10"/>
      <c r="V9" s="10"/>
      <c r="W9" s="10"/>
      <c r="X9" s="10"/>
      <c r="Y9" s="10"/>
      <c r="Z9" s="10"/>
      <c r="AA9" s="10"/>
      <c r="AB9" s="10"/>
      <c r="AC9" s="10"/>
      <c r="AD9" s="16"/>
      <c r="AE9" s="10"/>
      <c r="AF9" s="10"/>
      <c r="AG9" s="10"/>
      <c r="AH9" s="10"/>
      <c r="AI9" s="10"/>
      <c r="AJ9" s="10"/>
      <c r="AK9" s="10"/>
      <c r="AL9" s="10"/>
      <c r="AM9" s="10"/>
      <c r="AN9" s="16"/>
      <c r="AO9" s="70"/>
      <c r="AP9" s="70"/>
      <c r="AQ9" s="70"/>
      <c r="AR9" s="70"/>
      <c r="AS9" s="70"/>
      <c r="AT9" s="70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8"/>
      <c r="BG9" s="13"/>
      <c r="BH9" s="13"/>
      <c r="BI9" s="13"/>
      <c r="BJ9" s="13"/>
      <c r="BK9" s="13"/>
      <c r="BL9" s="13"/>
      <c r="BM9" s="10"/>
      <c r="BN9" s="10"/>
      <c r="BO9" s="18"/>
      <c r="BP9" s="21"/>
      <c r="BQ9" s="21"/>
      <c r="BR9" s="21"/>
      <c r="BS9" s="21"/>
      <c r="BT9" s="55"/>
      <c r="BU9" s="11"/>
      <c r="BV9" s="10"/>
      <c r="BW9" s="11"/>
      <c r="BX9" s="112"/>
      <c r="BY9" s="12"/>
      <c r="BZ9" s="12"/>
    </row>
    <row r="10" spans="1:78" x14ac:dyDescent="0.3">
      <c r="A10" s="10">
        <v>6</v>
      </c>
      <c r="B10" t="s">
        <v>115</v>
      </c>
      <c r="C10" t="s">
        <v>122</v>
      </c>
      <c r="D10" s="2" t="s">
        <v>123</v>
      </c>
      <c r="E10" s="2" t="s">
        <v>124</v>
      </c>
      <c r="F10" s="33">
        <v>7.4</v>
      </c>
      <c r="G10" s="33">
        <v>6.8</v>
      </c>
      <c r="H10" s="33">
        <v>6.8</v>
      </c>
      <c r="I10" s="33">
        <v>7</v>
      </c>
      <c r="J10" s="33">
        <v>6.9</v>
      </c>
      <c r="K10" s="33">
        <v>6.8</v>
      </c>
      <c r="L10" s="139">
        <f>SUM(F10:K10)/6</f>
        <v>6.9499999999999993</v>
      </c>
      <c r="M10" s="33">
        <v>7.5</v>
      </c>
      <c r="N10" s="33"/>
      <c r="O10" s="139">
        <f>M10-N10</f>
        <v>7.5</v>
      </c>
      <c r="P10" s="33">
        <v>7.7</v>
      </c>
      <c r="Q10" s="33"/>
      <c r="R10" s="139">
        <f>P10-Q10</f>
        <v>7.7</v>
      </c>
      <c r="S10" s="4">
        <f>SUM((L10*0.6),(O10*0.25),(R10*0.15))</f>
        <v>7.1999999999999993</v>
      </c>
      <c r="T10" s="23"/>
      <c r="U10" s="25">
        <v>5.4</v>
      </c>
      <c r="V10" s="25">
        <v>7.6</v>
      </c>
      <c r="W10" s="25">
        <v>6.9</v>
      </c>
      <c r="X10" s="25">
        <v>6.4</v>
      </c>
      <c r="Y10" s="25">
        <v>6.6</v>
      </c>
      <c r="Z10" s="25">
        <v>6.4</v>
      </c>
      <c r="AA10" s="25">
        <v>6.6</v>
      </c>
      <c r="AB10" s="26">
        <f>SUM(U10:AA10)</f>
        <v>45.9</v>
      </c>
      <c r="AC10" s="4">
        <f>AB10/7</f>
        <v>6.5571428571428569</v>
      </c>
      <c r="AD10" s="23"/>
      <c r="AE10" s="25">
        <v>5.3</v>
      </c>
      <c r="AF10" s="25">
        <v>6.3</v>
      </c>
      <c r="AG10" s="25">
        <v>5.8</v>
      </c>
      <c r="AH10" s="25">
        <v>6.3</v>
      </c>
      <c r="AI10" s="25">
        <v>5.5</v>
      </c>
      <c r="AJ10" s="25">
        <v>6.8</v>
      </c>
      <c r="AK10" s="25">
        <v>6</v>
      </c>
      <c r="AL10" s="26">
        <f>SUM(AE10:AK10)</f>
        <v>42</v>
      </c>
      <c r="AM10" s="4">
        <f>AL10/7</f>
        <v>6</v>
      </c>
      <c r="AN10" s="23"/>
      <c r="AO10" s="33">
        <v>6.3</v>
      </c>
      <c r="AP10" s="33">
        <v>6.5</v>
      </c>
      <c r="AQ10" s="33">
        <v>6</v>
      </c>
      <c r="AR10" s="33">
        <v>5.8</v>
      </c>
      <c r="AS10" s="33">
        <v>6</v>
      </c>
      <c r="AT10" s="33">
        <v>5.5</v>
      </c>
      <c r="AU10" s="139">
        <f>SUM(AO10:AT10)/6</f>
        <v>6.0166666666666666</v>
      </c>
      <c r="AV10" s="205"/>
      <c r="AW10" s="205"/>
      <c r="AX10" s="205"/>
      <c r="AY10" s="139">
        <v>6</v>
      </c>
      <c r="AZ10" s="33">
        <v>2</v>
      </c>
      <c r="BA10" s="139">
        <f>AY10-AZ10</f>
        <v>4</v>
      </c>
      <c r="BB10" s="33">
        <v>6.5</v>
      </c>
      <c r="BC10" s="33">
        <v>0.2</v>
      </c>
      <c r="BD10" s="139">
        <f>BB10-BC10</f>
        <v>6.3</v>
      </c>
      <c r="BE10" s="4">
        <f>SUM((AU10*0.6),(BA10*0.25),(BD10*0.15))</f>
        <v>5.5549999999999997</v>
      </c>
      <c r="BF10" s="29"/>
      <c r="BG10" s="25">
        <v>6</v>
      </c>
      <c r="BH10" s="25">
        <v>6</v>
      </c>
      <c r="BI10" s="25">
        <v>7</v>
      </c>
      <c r="BJ10" s="25">
        <v>5.5</v>
      </c>
      <c r="BK10" s="25">
        <v>6</v>
      </c>
      <c r="BL10" s="4">
        <f>SUM((BG10*0.2),(BH10*0.25),(BI10*0.2),(BJ10*0.2),(BK10*0.15))</f>
        <v>6.1000000000000014</v>
      </c>
      <c r="BM10" s="30"/>
      <c r="BN10" s="4">
        <f>BL10-BM10</f>
        <v>6.1000000000000014</v>
      </c>
      <c r="BO10" s="29"/>
      <c r="BP10" s="27">
        <v>7.8</v>
      </c>
      <c r="BQ10" s="4">
        <f>BP10</f>
        <v>7.8</v>
      </c>
      <c r="BR10" s="28"/>
      <c r="BS10" s="4">
        <f>SUM(BQ10-BR10)</f>
        <v>7.8</v>
      </c>
      <c r="BT10" s="59"/>
      <c r="BU10" s="4">
        <f>SUM((S10*0.25)+(AC10*0.375)+(AM10*0.375))</f>
        <v>6.5089285714285712</v>
      </c>
      <c r="BV10" s="2"/>
      <c r="BW10" s="4">
        <f>SUM((BE10*0.25),(BN10*0.25),(BS10*0.5))</f>
        <v>6.8137500000000006</v>
      </c>
      <c r="BX10" s="110"/>
      <c r="BY10" s="8">
        <f>AVERAGE(BU10:BW10)</f>
        <v>6.6613392857142859</v>
      </c>
      <c r="BZ10" s="31">
        <v>1</v>
      </c>
    </row>
    <row r="11" spans="1:78" x14ac:dyDescent="0.3">
      <c r="A11" s="10">
        <v>7</v>
      </c>
      <c r="B11" t="s">
        <v>152</v>
      </c>
      <c r="D11" s="2" t="s">
        <v>123</v>
      </c>
      <c r="E11" s="2" t="s">
        <v>124</v>
      </c>
      <c r="F11" s="33">
        <v>7.4</v>
      </c>
      <c r="G11" s="33">
        <v>6.8</v>
      </c>
      <c r="H11" s="33">
        <v>6.8</v>
      </c>
      <c r="I11" s="33">
        <v>7</v>
      </c>
      <c r="J11" s="33">
        <v>6.9</v>
      </c>
      <c r="K11" s="33">
        <v>6.8</v>
      </c>
      <c r="L11" s="139">
        <f>SUM(F11:K11)/6</f>
        <v>6.9499999999999993</v>
      </c>
      <c r="M11" s="33">
        <v>7.5</v>
      </c>
      <c r="N11" s="33"/>
      <c r="O11" s="139">
        <f>M11-N11</f>
        <v>7.5</v>
      </c>
      <c r="P11" s="33">
        <v>7.7</v>
      </c>
      <c r="Q11" s="33"/>
      <c r="R11" s="139">
        <f>P11-Q11</f>
        <v>7.7</v>
      </c>
      <c r="S11" s="4">
        <f>SUM((L11*0.6),(O11*0.25),(R11*0.15))</f>
        <v>7.1999999999999993</v>
      </c>
      <c r="T11" s="23"/>
      <c r="U11" s="25">
        <v>4.4000000000000004</v>
      </c>
      <c r="V11" s="25">
        <v>7.4</v>
      </c>
      <c r="W11" s="25">
        <v>6.8</v>
      </c>
      <c r="X11" s="25">
        <v>6.4</v>
      </c>
      <c r="Y11" s="25">
        <v>6.5</v>
      </c>
      <c r="Z11" s="25">
        <v>5.4</v>
      </c>
      <c r="AA11" s="25">
        <v>6.5</v>
      </c>
      <c r="AB11" s="26">
        <f>SUM(U11:AA11)</f>
        <v>43.4</v>
      </c>
      <c r="AC11" s="4">
        <f>AB11/7</f>
        <v>6.2</v>
      </c>
      <c r="AD11" s="23"/>
      <c r="AE11" s="25">
        <v>5</v>
      </c>
      <c r="AF11" s="25">
        <v>6.8</v>
      </c>
      <c r="AG11" s="25">
        <v>5.5</v>
      </c>
      <c r="AH11" s="25">
        <v>6.3</v>
      </c>
      <c r="AI11" s="25">
        <v>5.5</v>
      </c>
      <c r="AJ11" s="25">
        <v>7</v>
      </c>
      <c r="AK11" s="25">
        <v>5.5</v>
      </c>
      <c r="AL11" s="26">
        <f>SUM(AE11:AK11)</f>
        <v>41.6</v>
      </c>
      <c r="AM11" s="4">
        <f>AL11/7</f>
        <v>5.9428571428571431</v>
      </c>
      <c r="AN11" s="23"/>
      <c r="AO11" s="33">
        <v>6.5</v>
      </c>
      <c r="AP11" s="33">
        <v>6.5</v>
      </c>
      <c r="AQ11" s="33">
        <v>6.1</v>
      </c>
      <c r="AR11" s="33">
        <v>5.8</v>
      </c>
      <c r="AS11" s="33">
        <v>6</v>
      </c>
      <c r="AT11" s="33">
        <v>5.5</v>
      </c>
      <c r="AU11" s="139">
        <f>SUM(AO11:AT11)/6</f>
        <v>6.0666666666666673</v>
      </c>
      <c r="AV11" s="205"/>
      <c r="AW11" s="205"/>
      <c r="AX11" s="205"/>
      <c r="AY11" s="139">
        <v>6.2</v>
      </c>
      <c r="AZ11" s="33"/>
      <c r="BA11" s="139">
        <f>AY11-AZ11</f>
        <v>6.2</v>
      </c>
      <c r="BB11" s="33">
        <v>6.6</v>
      </c>
      <c r="BC11" s="33">
        <v>0.2</v>
      </c>
      <c r="BD11" s="139">
        <f>BB11-BC11</f>
        <v>6.3999999999999995</v>
      </c>
      <c r="BE11" s="4">
        <f>SUM((AU11*0.6),(BA11*0.25),(BD11*0.15))</f>
        <v>6.15</v>
      </c>
      <c r="BF11" s="29"/>
      <c r="BG11" s="25">
        <v>6.5</v>
      </c>
      <c r="BH11" s="25">
        <v>8.5</v>
      </c>
      <c r="BI11" s="25">
        <v>6</v>
      </c>
      <c r="BJ11" s="25">
        <v>6.5</v>
      </c>
      <c r="BK11" s="25">
        <v>6</v>
      </c>
      <c r="BL11" s="4">
        <f>SUM((BG11*0.2),(BH11*0.25),(BI11*0.2),(BJ11*0.2),(BK11*0.15))</f>
        <v>6.8249999999999993</v>
      </c>
      <c r="BM11" s="30"/>
      <c r="BN11" s="4">
        <f>BL11-BM11</f>
        <v>6.8249999999999993</v>
      </c>
      <c r="BO11" s="29"/>
      <c r="BP11" s="27">
        <v>6.6669999999999998</v>
      </c>
      <c r="BQ11" s="4">
        <f>BP11</f>
        <v>6.6669999999999998</v>
      </c>
      <c r="BR11" s="28"/>
      <c r="BS11" s="4">
        <f>SUM(BQ11-BR11)</f>
        <v>6.6669999999999998</v>
      </c>
      <c r="BT11" s="59"/>
      <c r="BU11" s="4">
        <f>SUM((S11*0.25)+(AC11*0.375)+(AM11*0.375))</f>
        <v>6.3535714285714286</v>
      </c>
      <c r="BV11" s="2"/>
      <c r="BW11" s="4">
        <f>SUM((BE11*0.25),(BN11*0.25),(BS11*0.5))</f>
        <v>6.5772499999999994</v>
      </c>
      <c r="BX11" s="110"/>
      <c r="BY11" s="8">
        <f>AVERAGE(BU11:BW11)</f>
        <v>6.4654107142857136</v>
      </c>
      <c r="BZ11" s="31">
        <v>2</v>
      </c>
    </row>
  </sheetData>
  <pageMargins left="0.70866141732283472" right="0.70866141732283472" top="0.74803149606299213" bottom="0.74803149606299213" header="0.31496062992125984" footer="0.31496062992125984"/>
  <pageSetup scale="75" fitToHeight="0" orientation="landscape" horizontalDpi="360" verticalDpi="360" r:id="rId1"/>
  <headerFooter>
    <oddFooter>&amp;CIntermediate Individual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9" tint="0.79998168889431442"/>
    <pageSetUpPr fitToPage="1"/>
  </sheetPr>
  <dimension ref="A1:CA24"/>
  <sheetViews>
    <sheetView workbookViewId="0">
      <selection activeCell="E19" sqref="E19"/>
    </sheetView>
  </sheetViews>
  <sheetFormatPr defaultRowHeight="14.4" x14ac:dyDescent="0.3"/>
  <cols>
    <col min="1" max="1" width="5.77734375" customWidth="1"/>
    <col min="2" max="4" width="17.109375" customWidth="1"/>
    <col min="5" max="5" width="17.88671875" customWidth="1"/>
    <col min="6" max="6" width="7.5546875" customWidth="1"/>
    <col min="7" max="7" width="10.77734375" customWidth="1"/>
    <col min="8" max="8" width="10.21875" customWidth="1"/>
    <col min="9" max="9" width="9.21875" customWidth="1"/>
    <col min="10" max="10" width="11" customWidth="1"/>
    <col min="11" max="11" width="9" customWidth="1"/>
    <col min="12" max="19" width="9.109375" customWidth="1"/>
    <col min="20" max="20" width="2.88671875" customWidth="1"/>
    <col min="21" max="30" width="9.109375" customWidth="1"/>
    <col min="31" max="31" width="2.88671875" customWidth="1"/>
    <col min="32" max="41" width="9.109375" customWidth="1"/>
    <col min="42" max="42" width="2.88671875" customWidth="1"/>
    <col min="43" max="43" width="7.5546875" customWidth="1"/>
    <col min="44" max="44" width="10.77734375" customWidth="1"/>
    <col min="45" max="45" width="10.21875" customWidth="1"/>
    <col min="46" max="46" width="9.21875" customWidth="1"/>
    <col min="47" max="47" width="11" customWidth="1"/>
    <col min="48" max="48" width="9" customWidth="1"/>
    <col min="49" max="59" width="9.109375" customWidth="1"/>
    <col min="60" max="60" width="2.88671875" customWidth="1"/>
    <col min="61" max="68" width="9.109375" customWidth="1"/>
    <col min="69" max="69" width="2.88671875" customWidth="1"/>
    <col min="70" max="72" width="9.109375" customWidth="1"/>
    <col min="73" max="73" width="2.88671875" customWidth="1"/>
    <col min="74" max="74" width="9.109375" customWidth="1"/>
    <col min="75" max="75" width="2.88671875" customWidth="1"/>
    <col min="76" max="76" width="9.109375" customWidth="1"/>
    <col min="77" max="77" width="2.88671875" customWidth="1"/>
    <col min="78" max="78" width="9.109375" customWidth="1"/>
    <col min="79" max="79" width="12.77734375" customWidth="1"/>
  </cols>
  <sheetData>
    <row r="1" spans="1:79" ht="15.6" x14ac:dyDescent="0.3">
      <c r="A1" s="1" t="str">
        <f>'Comp Detail'!A1</f>
        <v>Vaulting QLD State Championsip 2024</v>
      </c>
      <c r="B1" s="2"/>
      <c r="C1" s="2"/>
      <c r="D1" s="3" t="s">
        <v>102</v>
      </c>
      <c r="E1" s="2"/>
      <c r="F1" s="35"/>
      <c r="G1" s="35"/>
      <c r="H1" s="35"/>
      <c r="I1" s="35"/>
      <c r="J1" s="35"/>
      <c r="K1" s="35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35"/>
      <c r="AR1" s="35"/>
      <c r="AS1" s="35"/>
      <c r="AT1" s="35"/>
      <c r="AU1" s="35"/>
      <c r="AV1" s="35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4"/>
      <c r="BS1" s="4"/>
      <c r="BT1" s="4"/>
      <c r="BU1" s="2"/>
      <c r="BV1" s="2"/>
      <c r="BW1" s="2"/>
      <c r="BX1" s="2"/>
      <c r="BY1" s="2"/>
      <c r="BZ1" s="2"/>
      <c r="CA1" s="5">
        <f ca="1">NOW()</f>
        <v>45603.465818518518</v>
      </c>
    </row>
    <row r="2" spans="1:79" ht="15.6" x14ac:dyDescent="0.3">
      <c r="A2" s="1"/>
      <c r="B2" s="2"/>
      <c r="C2" s="2"/>
      <c r="D2" s="3"/>
      <c r="E2" s="2"/>
      <c r="F2" s="35"/>
      <c r="G2" s="35"/>
      <c r="H2" s="35"/>
      <c r="I2" s="35"/>
      <c r="J2" s="35"/>
      <c r="K2" s="35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35"/>
      <c r="AR2" s="35"/>
      <c r="AS2" s="35"/>
      <c r="AT2" s="35"/>
      <c r="AU2" s="35"/>
      <c r="AV2" s="35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4"/>
      <c r="BS2" s="4"/>
      <c r="BT2" s="4"/>
      <c r="BU2" s="2"/>
      <c r="BV2" s="2"/>
      <c r="BW2" s="2"/>
      <c r="BX2" s="2"/>
      <c r="BY2" s="2"/>
      <c r="BZ2" s="2"/>
      <c r="CA2" s="6">
        <f ca="1">NOW()</f>
        <v>45603.465818518518</v>
      </c>
    </row>
    <row r="3" spans="1:79" ht="15.6" x14ac:dyDescent="0.3">
      <c r="A3" s="1" t="str">
        <f>'Comp Detail'!A3</f>
        <v>6-7 July 2024</v>
      </c>
      <c r="B3" s="2"/>
      <c r="C3" s="2"/>
      <c r="D3" s="3"/>
      <c r="E3" s="2"/>
    </row>
    <row r="4" spans="1:79" ht="15.6" x14ac:dyDescent="0.3">
      <c r="A4" s="1"/>
      <c r="B4" s="2"/>
      <c r="C4" s="2"/>
      <c r="D4" s="3"/>
      <c r="E4" s="2"/>
      <c r="F4" s="119" t="s">
        <v>78</v>
      </c>
      <c r="G4" s="119"/>
      <c r="H4" s="119"/>
      <c r="I4" s="119"/>
      <c r="J4" s="119"/>
      <c r="K4" s="119"/>
      <c r="L4" s="119"/>
      <c r="M4" s="119"/>
      <c r="N4" s="119"/>
      <c r="O4" s="119"/>
      <c r="P4" s="119"/>
      <c r="Q4" s="119"/>
      <c r="R4" s="119"/>
      <c r="S4" s="119"/>
      <c r="T4" s="118"/>
      <c r="U4" s="119"/>
      <c r="V4" s="118"/>
      <c r="W4" s="118"/>
      <c r="X4" s="118"/>
      <c r="Y4" s="118"/>
      <c r="Z4" s="118"/>
      <c r="AA4" s="118"/>
      <c r="AB4" s="118"/>
      <c r="AC4" s="118"/>
      <c r="AD4" s="118"/>
      <c r="AE4" s="118"/>
      <c r="AF4" s="119"/>
      <c r="AG4" s="118"/>
      <c r="AH4" s="118"/>
      <c r="AI4" s="118"/>
      <c r="AJ4" s="118"/>
      <c r="AK4" s="118"/>
      <c r="AL4" s="118"/>
      <c r="AM4" s="118"/>
      <c r="AN4" s="118"/>
      <c r="AO4" s="118"/>
      <c r="AP4" s="2"/>
      <c r="AQ4" s="120" t="s">
        <v>103</v>
      </c>
      <c r="AR4" s="120"/>
      <c r="AS4" s="120"/>
      <c r="AT4" s="120"/>
      <c r="AU4" s="120"/>
      <c r="AV4" s="120"/>
      <c r="AW4" s="120"/>
      <c r="AX4" s="120"/>
      <c r="AY4" s="120"/>
      <c r="AZ4" s="120"/>
      <c r="BA4" s="120"/>
      <c r="BB4" s="120"/>
      <c r="BC4" s="120"/>
      <c r="BD4" s="120"/>
      <c r="BE4" s="120"/>
      <c r="BF4" s="120"/>
      <c r="BG4" s="120"/>
      <c r="BH4" s="121"/>
      <c r="BI4" s="121"/>
      <c r="BJ4" s="121"/>
      <c r="BK4" s="121"/>
      <c r="BL4" s="121"/>
      <c r="BM4" s="121"/>
      <c r="BN4" s="121"/>
      <c r="BO4" s="121"/>
      <c r="BP4" s="121"/>
      <c r="BQ4" s="120"/>
      <c r="BR4" s="124" t="s">
        <v>2</v>
      </c>
      <c r="BS4" s="124"/>
      <c r="BT4" s="125"/>
      <c r="BU4" s="121"/>
      <c r="BV4" s="2"/>
      <c r="BW4" s="2"/>
      <c r="BX4" s="2"/>
      <c r="BY4" s="2"/>
      <c r="BZ4" s="2"/>
    </row>
    <row r="5" spans="1:79" ht="15.6" x14ac:dyDescent="0.3">
      <c r="A5" s="1" t="s">
        <v>56</v>
      </c>
      <c r="B5" s="2"/>
      <c r="C5" s="3"/>
      <c r="D5" s="2"/>
      <c r="E5" s="2"/>
      <c r="F5" s="7" t="s">
        <v>3</v>
      </c>
      <c r="G5" s="2"/>
      <c r="H5" s="2"/>
      <c r="I5" s="2"/>
      <c r="J5" s="2"/>
      <c r="K5" s="2"/>
      <c r="M5" s="7"/>
      <c r="N5" s="7"/>
      <c r="O5" s="7"/>
      <c r="P5" s="2"/>
      <c r="Q5" s="2"/>
      <c r="R5" s="2"/>
      <c r="S5" s="2"/>
      <c r="T5" s="7"/>
      <c r="U5" s="7" t="s">
        <v>3</v>
      </c>
      <c r="V5" s="2"/>
      <c r="W5" s="2"/>
      <c r="X5" s="2"/>
      <c r="Y5" s="2"/>
      <c r="Z5" s="2"/>
      <c r="AA5" s="2"/>
      <c r="AB5" s="2"/>
      <c r="AC5" s="2"/>
      <c r="AD5" s="2"/>
      <c r="AE5" s="58"/>
      <c r="AF5" s="7" t="s">
        <v>1</v>
      </c>
      <c r="AG5" s="7"/>
      <c r="AH5" s="2"/>
      <c r="AI5" s="2"/>
      <c r="AJ5" s="2"/>
      <c r="AK5" s="2"/>
      <c r="AL5" s="2"/>
      <c r="AM5" s="2"/>
      <c r="AN5" s="2"/>
      <c r="AO5" s="2"/>
      <c r="AP5" s="2"/>
      <c r="AQ5" s="7" t="s">
        <v>3</v>
      </c>
      <c r="AR5" s="2"/>
      <c r="AS5" s="2"/>
      <c r="AT5" s="2"/>
      <c r="AU5" s="2"/>
      <c r="AV5" s="2"/>
      <c r="BA5" s="7"/>
      <c r="BB5" s="7"/>
      <c r="BC5" s="7"/>
      <c r="BD5" s="2"/>
      <c r="BE5" s="2"/>
      <c r="BF5" s="2"/>
      <c r="BG5" s="2"/>
      <c r="BH5" s="2"/>
      <c r="BI5" s="7" t="s">
        <v>0</v>
      </c>
      <c r="BJ5" s="2">
        <f>E2</f>
        <v>0</v>
      </c>
      <c r="BK5" s="2"/>
      <c r="BL5" s="2"/>
      <c r="BM5" s="2"/>
      <c r="BN5" s="2"/>
      <c r="BO5" s="7"/>
      <c r="BP5" s="7"/>
      <c r="BQ5" s="2"/>
      <c r="BR5" s="8" t="s">
        <v>5</v>
      </c>
      <c r="BS5" s="8"/>
      <c r="BT5" s="4"/>
      <c r="BU5" s="2"/>
      <c r="BV5" s="2"/>
      <c r="BW5" s="2"/>
      <c r="BX5" s="2"/>
      <c r="BY5" s="2"/>
      <c r="BZ5" s="2"/>
      <c r="CA5" s="2"/>
    </row>
    <row r="6" spans="1:79" ht="15.6" x14ac:dyDescent="0.3">
      <c r="A6" s="1" t="s">
        <v>43</v>
      </c>
      <c r="B6" s="7">
        <v>2</v>
      </c>
      <c r="C6" s="3"/>
      <c r="D6" s="2"/>
      <c r="E6" s="2"/>
      <c r="F6" s="7" t="s">
        <v>7</v>
      </c>
      <c r="G6" s="2"/>
      <c r="H6" s="2"/>
      <c r="I6" s="2"/>
      <c r="J6" s="2"/>
      <c r="K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58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7" t="s">
        <v>7</v>
      </c>
      <c r="AR6" s="2"/>
      <c r="AS6" s="2"/>
      <c r="AT6" s="2"/>
      <c r="AU6" s="2"/>
      <c r="AV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4">
        <f>E1</f>
        <v>0</v>
      </c>
      <c r="BS6" s="4"/>
      <c r="BT6" s="4"/>
      <c r="BU6" s="2"/>
      <c r="BV6" s="7" t="s">
        <v>72</v>
      </c>
      <c r="BW6" s="2"/>
      <c r="BX6" s="2"/>
      <c r="BY6" s="2"/>
      <c r="BZ6" s="2"/>
      <c r="CA6" s="2"/>
    </row>
    <row r="7" spans="1:79" ht="15.6" x14ac:dyDescent="0.3">
      <c r="A7" s="1"/>
      <c r="B7" s="2"/>
      <c r="C7" s="3"/>
      <c r="D7" s="2"/>
      <c r="E7" s="2"/>
      <c r="F7" s="7" t="s">
        <v>16</v>
      </c>
      <c r="G7" s="2"/>
      <c r="H7" s="2"/>
      <c r="I7" s="2"/>
      <c r="J7" s="2"/>
      <c r="K7" s="2"/>
      <c r="L7" s="138" t="s">
        <v>16</v>
      </c>
      <c r="M7" s="11"/>
      <c r="N7" s="11"/>
      <c r="O7" s="11" t="s">
        <v>17</v>
      </c>
      <c r="Q7" s="11"/>
      <c r="R7" s="11" t="s">
        <v>18</v>
      </c>
      <c r="S7" s="11" t="s">
        <v>87</v>
      </c>
      <c r="T7" s="10"/>
      <c r="U7" s="2"/>
      <c r="V7" s="2"/>
      <c r="W7" s="2"/>
      <c r="X7" s="2"/>
      <c r="Y7" s="2"/>
      <c r="Z7" s="2"/>
      <c r="AA7" s="2"/>
      <c r="AB7" s="2"/>
      <c r="AC7" s="2"/>
      <c r="AD7" s="2"/>
      <c r="AE7" s="58"/>
      <c r="AF7" s="2"/>
      <c r="AG7" s="2"/>
      <c r="AH7" s="2"/>
      <c r="AI7" s="2"/>
      <c r="AJ7" s="2"/>
      <c r="AK7" s="2"/>
      <c r="AL7" s="2"/>
      <c r="AM7" s="2"/>
      <c r="AN7" s="2"/>
      <c r="AO7" s="2"/>
      <c r="AP7" s="10"/>
      <c r="AQ7" s="7" t="s">
        <v>16</v>
      </c>
      <c r="AR7" s="2"/>
      <c r="AS7" s="2"/>
      <c r="AT7" s="2"/>
      <c r="AU7" s="2"/>
      <c r="AV7" s="2"/>
      <c r="AW7" s="138" t="s">
        <v>16</v>
      </c>
      <c r="AX7" s="138"/>
      <c r="AY7" s="138"/>
      <c r="AZ7" s="138"/>
      <c r="BA7" s="11"/>
      <c r="BB7" s="11"/>
      <c r="BC7" s="11" t="s">
        <v>17</v>
      </c>
      <c r="BE7" s="11"/>
      <c r="BF7" s="11" t="s">
        <v>18</v>
      </c>
      <c r="BG7" s="11" t="s">
        <v>87</v>
      </c>
      <c r="BH7" s="2"/>
      <c r="BI7" s="2" t="s">
        <v>42</v>
      </c>
      <c r="BJ7" s="2"/>
      <c r="BK7" s="2"/>
      <c r="BL7" s="2"/>
      <c r="BM7" s="2"/>
      <c r="BN7" s="2"/>
      <c r="BO7" s="2"/>
      <c r="BP7" s="10" t="s">
        <v>42</v>
      </c>
      <c r="BQ7" s="10"/>
      <c r="BR7" s="8"/>
      <c r="BS7" s="8"/>
      <c r="BT7" s="4"/>
      <c r="BU7" s="2"/>
      <c r="BV7" s="11" t="s">
        <v>10</v>
      </c>
      <c r="BW7" s="2"/>
      <c r="BX7" s="11" t="s">
        <v>2</v>
      </c>
      <c r="BY7" s="11"/>
      <c r="BZ7" s="11" t="s">
        <v>11</v>
      </c>
      <c r="CA7" s="13"/>
    </row>
    <row r="8" spans="1:79" x14ac:dyDescent="0.3">
      <c r="A8" s="71" t="s">
        <v>12</v>
      </c>
      <c r="B8" s="71" t="s">
        <v>13</v>
      </c>
      <c r="C8" s="71" t="s">
        <v>7</v>
      </c>
      <c r="D8" s="71" t="s">
        <v>14</v>
      </c>
      <c r="E8" s="71" t="s">
        <v>15</v>
      </c>
      <c r="F8" s="71" t="s">
        <v>88</v>
      </c>
      <c r="G8" s="71" t="s">
        <v>89</v>
      </c>
      <c r="H8" s="71" t="s">
        <v>90</v>
      </c>
      <c r="I8" s="71" t="s">
        <v>91</v>
      </c>
      <c r="J8" s="71" t="s">
        <v>92</v>
      </c>
      <c r="K8" s="71" t="s">
        <v>93</v>
      </c>
      <c r="L8" s="20" t="s">
        <v>94</v>
      </c>
      <c r="M8" s="15" t="s">
        <v>17</v>
      </c>
      <c r="N8" s="15" t="s">
        <v>95</v>
      </c>
      <c r="O8" s="20" t="s">
        <v>94</v>
      </c>
      <c r="P8" s="37" t="s">
        <v>18</v>
      </c>
      <c r="Q8" s="15" t="s">
        <v>95</v>
      </c>
      <c r="R8" s="20" t="s">
        <v>94</v>
      </c>
      <c r="S8" s="20" t="s">
        <v>94</v>
      </c>
      <c r="T8" s="16"/>
      <c r="U8" s="14" t="s">
        <v>19</v>
      </c>
      <c r="V8" s="14" t="s">
        <v>20</v>
      </c>
      <c r="W8" s="14" t="s">
        <v>46</v>
      </c>
      <c r="X8" s="14" t="s">
        <v>52</v>
      </c>
      <c r="Y8" s="14" t="s">
        <v>53</v>
      </c>
      <c r="Z8" s="14" t="s">
        <v>54</v>
      </c>
      <c r="AA8" s="14" t="s">
        <v>47</v>
      </c>
      <c r="AB8" s="14" t="s">
        <v>55</v>
      </c>
      <c r="AC8" s="14" t="s">
        <v>27</v>
      </c>
      <c r="AD8" s="14" t="s">
        <v>28</v>
      </c>
      <c r="AE8" s="16"/>
      <c r="AF8" s="14" t="s">
        <v>19</v>
      </c>
      <c r="AG8" s="14" t="s">
        <v>20</v>
      </c>
      <c r="AH8" s="14" t="s">
        <v>46</v>
      </c>
      <c r="AI8" s="14" t="s">
        <v>52</v>
      </c>
      <c r="AJ8" s="14" t="s">
        <v>53</v>
      </c>
      <c r="AK8" s="14" t="s">
        <v>54</v>
      </c>
      <c r="AL8" s="14" t="s">
        <v>47</v>
      </c>
      <c r="AM8" s="14" t="s">
        <v>55</v>
      </c>
      <c r="AN8" s="14" t="s">
        <v>27</v>
      </c>
      <c r="AO8" s="14" t="s">
        <v>28</v>
      </c>
      <c r="AP8" s="16"/>
      <c r="AQ8" s="71" t="s">
        <v>88</v>
      </c>
      <c r="AR8" s="71" t="s">
        <v>89</v>
      </c>
      <c r="AS8" s="71" t="s">
        <v>90</v>
      </c>
      <c r="AT8" s="71" t="s">
        <v>91</v>
      </c>
      <c r="AU8" s="71" t="s">
        <v>92</v>
      </c>
      <c r="AV8" s="71" t="s">
        <v>93</v>
      </c>
      <c r="AW8" s="20" t="s">
        <v>94</v>
      </c>
      <c r="AX8" s="15" t="s">
        <v>164</v>
      </c>
      <c r="AY8" s="15" t="s">
        <v>165</v>
      </c>
      <c r="AZ8" s="15" t="s">
        <v>166</v>
      </c>
      <c r="BA8" s="15" t="s">
        <v>17</v>
      </c>
      <c r="BB8" s="15" t="s">
        <v>95</v>
      </c>
      <c r="BC8" s="20" t="s">
        <v>94</v>
      </c>
      <c r="BD8" s="37" t="s">
        <v>18</v>
      </c>
      <c r="BE8" s="15" t="s">
        <v>95</v>
      </c>
      <c r="BF8" s="20" t="s">
        <v>94</v>
      </c>
      <c r="BG8" s="20" t="s">
        <v>94</v>
      </c>
      <c r="BH8" s="18"/>
      <c r="BI8" s="15" t="s">
        <v>32</v>
      </c>
      <c r="BJ8" s="15" t="s">
        <v>33</v>
      </c>
      <c r="BK8" s="15" t="s">
        <v>34</v>
      </c>
      <c r="BL8" s="15" t="s">
        <v>35</v>
      </c>
      <c r="BM8" s="15" t="s">
        <v>126</v>
      </c>
      <c r="BN8" s="15" t="s">
        <v>36</v>
      </c>
      <c r="BO8" s="14" t="s">
        <v>37</v>
      </c>
      <c r="BP8" s="14" t="s">
        <v>31</v>
      </c>
      <c r="BQ8" s="16"/>
      <c r="BR8" s="17" t="s">
        <v>29</v>
      </c>
      <c r="BS8" s="17" t="s">
        <v>64</v>
      </c>
      <c r="BT8" s="116" t="s">
        <v>9</v>
      </c>
      <c r="BU8" s="18"/>
      <c r="BV8" s="19" t="s">
        <v>38</v>
      </c>
      <c r="BW8" s="14"/>
      <c r="BX8" s="19" t="s">
        <v>38</v>
      </c>
      <c r="BY8" s="19"/>
      <c r="BZ8" s="19" t="s">
        <v>38</v>
      </c>
      <c r="CA8" s="20" t="s">
        <v>41</v>
      </c>
    </row>
    <row r="9" spans="1:79" ht="15.6" x14ac:dyDescent="0.3">
      <c r="A9" s="1"/>
      <c r="B9" s="7"/>
      <c r="C9" s="2"/>
      <c r="D9" s="2"/>
      <c r="E9" s="2"/>
      <c r="F9" s="70"/>
      <c r="G9" s="70"/>
      <c r="H9" s="70"/>
      <c r="I9" s="70"/>
      <c r="J9" s="70"/>
      <c r="K9" s="70"/>
      <c r="L9" s="13"/>
      <c r="M9" s="13"/>
      <c r="N9" s="13"/>
      <c r="O9" s="13"/>
      <c r="P9" s="13"/>
      <c r="Q9" s="13"/>
      <c r="R9" s="13"/>
      <c r="S9" s="13"/>
      <c r="T9" s="16"/>
      <c r="U9" s="10"/>
      <c r="V9" s="10"/>
      <c r="W9" s="10"/>
      <c r="X9" s="10"/>
      <c r="Y9" s="10"/>
      <c r="Z9" s="10"/>
      <c r="AA9" s="10"/>
      <c r="AB9" s="10"/>
      <c r="AC9" s="10"/>
      <c r="AD9" s="10"/>
      <c r="AE9" s="16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6"/>
      <c r="AQ9" s="70"/>
      <c r="AR9" s="70"/>
      <c r="AS9" s="70"/>
      <c r="AT9" s="70"/>
      <c r="AU9" s="70"/>
      <c r="AV9" s="70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8"/>
      <c r="BI9" s="13"/>
      <c r="BJ9" s="13"/>
      <c r="BK9" s="13"/>
      <c r="BL9" s="13"/>
      <c r="BM9" s="13"/>
      <c r="BN9" s="13"/>
      <c r="BO9" s="10"/>
      <c r="BP9" s="10"/>
      <c r="BQ9" s="16"/>
      <c r="BR9" s="21"/>
      <c r="BS9" s="21"/>
      <c r="BT9" s="21"/>
      <c r="BU9" s="18"/>
      <c r="BV9" s="11"/>
      <c r="BW9" s="10"/>
      <c r="BX9" s="11"/>
      <c r="BY9" s="11"/>
      <c r="BZ9" s="11"/>
      <c r="CA9" s="12"/>
    </row>
    <row r="10" spans="1:79" x14ac:dyDescent="0.3">
      <c r="A10" s="10">
        <v>9</v>
      </c>
      <c r="B10" t="s">
        <v>121</v>
      </c>
      <c r="C10" t="s">
        <v>122</v>
      </c>
      <c r="D10" s="2" t="s">
        <v>123</v>
      </c>
      <c r="E10" s="2" t="s">
        <v>124</v>
      </c>
      <c r="F10" s="33">
        <v>6.5</v>
      </c>
      <c r="G10" s="33">
        <v>6.8</v>
      </c>
      <c r="H10" s="33">
        <v>6.9</v>
      </c>
      <c r="I10" s="33">
        <v>6.8</v>
      </c>
      <c r="J10" s="33">
        <v>7</v>
      </c>
      <c r="K10" s="33">
        <v>6.2</v>
      </c>
      <c r="L10" s="139">
        <f>SUM(F10:K10)/6</f>
        <v>6.7</v>
      </c>
      <c r="M10" s="33">
        <v>7.45</v>
      </c>
      <c r="N10" s="33"/>
      <c r="O10" s="139">
        <f>M10-N10</f>
        <v>7.45</v>
      </c>
      <c r="P10" s="33"/>
      <c r="Q10" s="33"/>
      <c r="R10" s="139">
        <v>7.7</v>
      </c>
      <c r="S10" s="4">
        <f>SUM((L10*0.6),(O10*0.25),(R10*0.15))</f>
        <v>7.0374999999999996</v>
      </c>
      <c r="T10" s="23"/>
      <c r="U10" s="25">
        <v>5.2</v>
      </c>
      <c r="V10" s="25">
        <v>7.2</v>
      </c>
      <c r="W10" s="25">
        <v>5.9</v>
      </c>
      <c r="X10" s="25">
        <v>6</v>
      </c>
      <c r="Y10" s="25">
        <v>4.5</v>
      </c>
      <c r="Z10" s="25">
        <v>5.9</v>
      </c>
      <c r="AA10" s="25">
        <v>6.9</v>
      </c>
      <c r="AB10" s="25">
        <v>5</v>
      </c>
      <c r="AC10" s="26">
        <f>SUM(U10:AB10)</f>
        <v>46.6</v>
      </c>
      <c r="AD10" s="4">
        <f>AC10/8</f>
        <v>5.8250000000000002</v>
      </c>
      <c r="AE10" s="16"/>
      <c r="AF10" s="25">
        <v>4.5</v>
      </c>
      <c r="AG10" s="25">
        <v>6.5</v>
      </c>
      <c r="AH10" s="25">
        <v>5.8</v>
      </c>
      <c r="AI10" s="25">
        <v>4.8</v>
      </c>
      <c r="AJ10" s="25">
        <v>4.5</v>
      </c>
      <c r="AK10" s="25">
        <v>4</v>
      </c>
      <c r="AL10" s="25">
        <v>5.8</v>
      </c>
      <c r="AM10" s="25">
        <v>4.8</v>
      </c>
      <c r="AN10" s="26">
        <f>SUM(AF10:AM10)</f>
        <v>40.699999999999996</v>
      </c>
      <c r="AO10" s="4">
        <f>AN10/8</f>
        <v>5.0874999999999995</v>
      </c>
      <c r="AP10" s="23"/>
      <c r="AQ10" s="33">
        <v>6.5</v>
      </c>
      <c r="AR10" s="33">
        <v>6.3</v>
      </c>
      <c r="AS10" s="33">
        <v>6.5</v>
      </c>
      <c r="AT10" s="33">
        <v>6</v>
      </c>
      <c r="AU10" s="33">
        <v>6.5</v>
      </c>
      <c r="AV10" s="33">
        <v>6</v>
      </c>
      <c r="AW10" s="139">
        <f>SUM(AQ10:AV10)/6</f>
        <v>6.3</v>
      </c>
      <c r="AX10" s="205"/>
      <c r="AY10" s="205"/>
      <c r="AZ10" s="205"/>
      <c r="BA10" s="139">
        <v>6.5</v>
      </c>
      <c r="BB10" s="33"/>
      <c r="BC10" s="139">
        <f>BA10-BB10</f>
        <v>6.5</v>
      </c>
      <c r="BD10" s="33">
        <v>7</v>
      </c>
      <c r="BE10" s="33"/>
      <c r="BF10" s="139">
        <f>BD10-BE10</f>
        <v>7</v>
      </c>
      <c r="BG10" s="4">
        <f>SUM((AW10*0.6),(BC10*0.25),(BF10*0.15))</f>
        <v>6.4549999999999992</v>
      </c>
      <c r="BH10" s="29"/>
      <c r="BI10" s="25">
        <v>6.5</v>
      </c>
      <c r="BJ10" s="25">
        <v>8.5</v>
      </c>
      <c r="BK10" s="25">
        <v>7</v>
      </c>
      <c r="BL10" s="25">
        <v>6.3</v>
      </c>
      <c r="BM10" s="25">
        <v>6</v>
      </c>
      <c r="BN10" s="4">
        <f>SUM((BI10*0.2),(BJ10*0.2),(BK10*0.1),(BL10*0.25)+(BM10*0.25))</f>
        <v>6.7750000000000004</v>
      </c>
      <c r="BO10" s="30"/>
      <c r="BP10" s="4">
        <f>BN10-BO10</f>
        <v>6.7750000000000004</v>
      </c>
      <c r="BQ10" s="23"/>
      <c r="BR10" s="27">
        <v>6.75</v>
      </c>
      <c r="BS10" s="27">
        <v>2.9</v>
      </c>
      <c r="BT10" s="4">
        <f>SUM((BR10*0.7),(BS10*0.3))</f>
        <v>5.5949999999999998</v>
      </c>
      <c r="BU10" s="24"/>
      <c r="BV10" s="4">
        <f>SUM((S10*0.25)+(AD10*0.375)+(AO10*0.375))</f>
        <v>5.8515625</v>
      </c>
      <c r="BW10" s="2"/>
      <c r="BX10" s="4">
        <f>SUM((BG10*0.25),(BP10*0.25),(BT10*0.5))</f>
        <v>6.1050000000000004</v>
      </c>
      <c r="BY10" s="4"/>
      <c r="BZ10" s="4">
        <f>(BV10+BX10)/2</f>
        <v>5.9782812500000002</v>
      </c>
      <c r="CA10" s="31">
        <v>1</v>
      </c>
    </row>
    <row r="11" spans="1:79" x14ac:dyDescent="0.3">
      <c r="A11" s="10">
        <v>10</v>
      </c>
      <c r="B11" t="s">
        <v>125</v>
      </c>
      <c r="C11" t="s">
        <v>122</v>
      </c>
      <c r="D11" s="2" t="s">
        <v>123</v>
      </c>
      <c r="E11" s="2" t="s">
        <v>124</v>
      </c>
      <c r="F11" s="33">
        <v>6.5</v>
      </c>
      <c r="G11" s="33">
        <v>6.8</v>
      </c>
      <c r="H11" s="33">
        <v>6.9</v>
      </c>
      <c r="I11" s="33">
        <v>6.8</v>
      </c>
      <c r="J11" s="33">
        <v>7</v>
      </c>
      <c r="K11" s="33">
        <v>6.2</v>
      </c>
      <c r="L11" s="139">
        <f>SUM(F11:K11)/6</f>
        <v>6.7</v>
      </c>
      <c r="M11" s="33">
        <v>7.45</v>
      </c>
      <c r="N11" s="33"/>
      <c r="O11" s="139">
        <f>M11-N11</f>
        <v>7.45</v>
      </c>
      <c r="P11" s="33">
        <v>7.7</v>
      </c>
      <c r="Q11" s="33"/>
      <c r="R11" s="139">
        <f>P11-Q11</f>
        <v>7.7</v>
      </c>
      <c r="S11" s="4">
        <f>SUM((L11*0.6),(O11*0.25),(R11*0.15))</f>
        <v>7.0374999999999996</v>
      </c>
      <c r="T11" s="23"/>
      <c r="U11" s="25">
        <v>4.5999999999999996</v>
      </c>
      <c r="V11" s="25">
        <v>5.2</v>
      </c>
      <c r="W11" s="25">
        <v>5.8</v>
      </c>
      <c r="X11" s="25">
        <v>0</v>
      </c>
      <c r="Y11" s="25">
        <v>6.3</v>
      </c>
      <c r="Z11" s="25">
        <v>6.7</v>
      </c>
      <c r="AA11" s="25">
        <v>5.6</v>
      </c>
      <c r="AB11" s="25">
        <v>5</v>
      </c>
      <c r="AC11" s="26">
        <f>SUM(U11:AB11)</f>
        <v>39.200000000000003</v>
      </c>
      <c r="AD11" s="4">
        <f>AC11/8</f>
        <v>4.9000000000000004</v>
      </c>
      <c r="AE11" s="16"/>
      <c r="AF11" s="25">
        <v>4.8</v>
      </c>
      <c r="AG11" s="25">
        <v>5.8</v>
      </c>
      <c r="AH11" s="25">
        <v>5.8</v>
      </c>
      <c r="AI11" s="25">
        <v>0</v>
      </c>
      <c r="AJ11" s="25">
        <v>6</v>
      </c>
      <c r="AK11" s="25">
        <v>6</v>
      </c>
      <c r="AL11" s="25">
        <v>5.8</v>
      </c>
      <c r="AM11" s="25">
        <v>5.5</v>
      </c>
      <c r="AN11" s="26">
        <f>SUM(AF11:AM11)</f>
        <v>39.699999999999996</v>
      </c>
      <c r="AO11" s="4">
        <f>AN11/8</f>
        <v>4.9624999999999995</v>
      </c>
      <c r="AP11" s="23"/>
      <c r="AQ11" s="33">
        <v>6.5</v>
      </c>
      <c r="AR11" s="33">
        <v>6.3</v>
      </c>
      <c r="AS11" s="33">
        <v>6.5</v>
      </c>
      <c r="AT11" s="33">
        <v>6.2</v>
      </c>
      <c r="AU11" s="33">
        <v>6.5</v>
      </c>
      <c r="AV11" s="33">
        <v>6</v>
      </c>
      <c r="AW11" s="139">
        <f>SUM(AQ11:AV11)/6</f>
        <v>6.333333333333333</v>
      </c>
      <c r="AX11" s="205"/>
      <c r="AY11" s="205"/>
      <c r="AZ11" s="205"/>
      <c r="BA11" s="139">
        <v>6.5</v>
      </c>
      <c r="BB11" s="33"/>
      <c r="BC11" s="139">
        <f>BA11-BB11</f>
        <v>6.5</v>
      </c>
      <c r="BD11" s="33">
        <v>7</v>
      </c>
      <c r="BE11" s="33"/>
      <c r="BF11" s="139">
        <f>BD11-BE11</f>
        <v>7</v>
      </c>
      <c r="BG11" s="4">
        <f>SUM((AW11*0.6),(BC11*0.25),(BF11*0.15))</f>
        <v>6.4749999999999996</v>
      </c>
      <c r="BH11" s="29"/>
      <c r="BI11" s="25">
        <v>6.7</v>
      </c>
      <c r="BJ11" s="25">
        <v>8</v>
      </c>
      <c r="BK11" s="25">
        <v>9</v>
      </c>
      <c r="BL11" s="25">
        <v>6.5</v>
      </c>
      <c r="BM11" s="25">
        <v>6.3</v>
      </c>
      <c r="BN11" s="4">
        <f>SUM((BI11*0.2),(BJ11*0.2),(BK11*0.1),(BL11*0.25)+(BM11*0.25))</f>
        <v>7.0400000000000009</v>
      </c>
      <c r="BO11" s="30"/>
      <c r="BP11" s="4">
        <f>BN11-BO11</f>
        <v>7.0400000000000009</v>
      </c>
      <c r="BQ11" s="23"/>
      <c r="BR11" s="27">
        <v>7.1820000000000004</v>
      </c>
      <c r="BS11" s="27">
        <v>1.6</v>
      </c>
      <c r="BT11" s="4">
        <f>SUM((BR11*0.7),(BS11*0.3))</f>
        <v>5.5074000000000005</v>
      </c>
      <c r="BU11" s="24"/>
      <c r="BV11" s="4">
        <f>SUM((S11*0.25)+(AD11*0.375)+(AO11*0.375))</f>
        <v>5.4578124999999993</v>
      </c>
      <c r="BW11" s="2"/>
      <c r="BX11" s="4">
        <f>SUM((BG11*0.25),(BP11*0.25),(BT11*0.5))</f>
        <v>6.1324500000000004</v>
      </c>
      <c r="BY11" s="4"/>
      <c r="BZ11" s="4">
        <f>(BV11+BX11)/2</f>
        <v>5.7951312499999998</v>
      </c>
      <c r="CA11" s="31">
        <v>2</v>
      </c>
    </row>
    <row r="12" spans="1:79" x14ac:dyDescent="0.3">
      <c r="A12" s="72"/>
      <c r="B12" s="72"/>
      <c r="C12" s="72"/>
      <c r="D12" s="72"/>
      <c r="E12" s="72"/>
    </row>
    <row r="19" spans="1:5" ht="15.6" x14ac:dyDescent="0.3">
      <c r="A19" s="1"/>
      <c r="B19" s="7"/>
      <c r="C19" s="2"/>
      <c r="D19" s="2"/>
      <c r="E19" s="2"/>
    </row>
    <row r="20" spans="1:5" ht="15.6" x14ac:dyDescent="0.3">
      <c r="A20" s="1"/>
      <c r="B20" s="9"/>
      <c r="C20" s="2"/>
      <c r="D20" s="2"/>
      <c r="E20" s="2"/>
    </row>
    <row r="21" spans="1:5" x14ac:dyDescent="0.3">
      <c r="A21" s="2"/>
      <c r="B21" s="2"/>
      <c r="C21" s="2"/>
      <c r="D21" s="2"/>
      <c r="E21" s="2"/>
    </row>
    <row r="22" spans="1:5" x14ac:dyDescent="0.3">
      <c r="A22" s="10"/>
      <c r="B22" s="10"/>
      <c r="C22" s="10"/>
      <c r="D22" s="10"/>
      <c r="E22" s="10"/>
    </row>
    <row r="23" spans="1:5" x14ac:dyDescent="0.3">
      <c r="A23" s="10"/>
      <c r="B23" s="10"/>
      <c r="C23" s="10"/>
      <c r="D23" s="10"/>
      <c r="E23" s="10"/>
    </row>
    <row r="24" spans="1:5" x14ac:dyDescent="0.3">
      <c r="A24" s="22"/>
      <c r="B24" s="22"/>
      <c r="C24" s="22"/>
      <c r="D24" s="22"/>
      <c r="E24" s="22"/>
    </row>
  </sheetData>
  <sortState xmlns:xlrd2="http://schemas.microsoft.com/office/spreadsheetml/2017/richdata2" ref="A10:CA10">
    <sortCondition ref="CA10"/>
  </sortState>
  <pageMargins left="0.70866141732283472" right="0.70866141732283472" top="0.74803149606299213" bottom="0.74803149606299213" header="0.31496062992125984" footer="0.31496062992125984"/>
  <pageSetup scale="81" fitToHeight="0" orientation="landscape" horizontalDpi="360" verticalDpi="360" r:id="rId1"/>
  <headerFooter>
    <oddFooter>&amp;CAdvanced Individual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35246f9-b183-4046-8701-abc983dcdc64">
      <Terms xmlns="http://schemas.microsoft.com/office/infopath/2007/PartnerControls"/>
    </lcf76f155ced4ddcb4097134ff3c332f>
    <TaxCatchAll xmlns="7354cbb2-4b8e-4396-8099-5ba50a2fa342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9526703126FD942A5C8E9C46159B892" ma:contentTypeVersion="18" ma:contentTypeDescription="Create a new document." ma:contentTypeScope="" ma:versionID="3bbe0c3e59e25c3214b81980ec513470">
  <xsd:schema xmlns:xsd="http://www.w3.org/2001/XMLSchema" xmlns:xs="http://www.w3.org/2001/XMLSchema" xmlns:p="http://schemas.microsoft.com/office/2006/metadata/properties" xmlns:ns2="a35246f9-b183-4046-8701-abc983dcdc64" xmlns:ns3="7354cbb2-4b8e-4396-8099-5ba50a2fa342" targetNamespace="http://schemas.microsoft.com/office/2006/metadata/properties" ma:root="true" ma:fieldsID="75eae9136adae7ae50c99fbb11aad1e9" ns2:_="" ns3:_="">
    <xsd:import namespace="a35246f9-b183-4046-8701-abc983dcdc64"/>
    <xsd:import namespace="7354cbb2-4b8e-4396-8099-5ba50a2fa34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LengthInSeconds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5246f9-b183-4046-8701-abc983dcdc6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f758ad9e-eb6b-40f0-a24b-aeaf01f1467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54cbb2-4b8e-4396-8099-5ba50a2fa342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0cfdee35-2ed3-45c3-ac6d-fd8f202fbd09}" ma:internalName="TaxCatchAll" ma:showField="CatchAllData" ma:web="7354cbb2-4b8e-4396-8099-5ba50a2fa34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5DE7948-8E62-414A-8026-B9D5B164910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5DEB593-4187-487A-91B8-E1D2E957CF7E}">
  <ds:schemaRefs>
    <ds:schemaRef ds:uri="http://schemas.microsoft.com/office/2006/metadata/properties"/>
    <ds:schemaRef ds:uri="http://schemas.microsoft.com/office/infopath/2007/PartnerControls"/>
    <ds:schemaRef ds:uri="a35246f9-b183-4046-8701-abc983dcdc64"/>
    <ds:schemaRef ds:uri="7354cbb2-4b8e-4396-8099-5ba50a2fa342"/>
  </ds:schemaRefs>
</ds:datastoreItem>
</file>

<file path=customXml/itemProps3.xml><?xml version="1.0" encoding="utf-8"?>
<ds:datastoreItem xmlns:ds="http://schemas.openxmlformats.org/officeDocument/2006/customXml" ds:itemID="{FA5185C3-43FE-4D2D-A6A4-814C2A8C67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35246f9-b183-4046-8701-abc983dcdc64"/>
    <ds:schemaRef ds:uri="7354cbb2-4b8e-4396-8099-5ba50a2fa34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26</vt:i4>
      </vt:variant>
      <vt:variant>
        <vt:lpstr>Named Ranges</vt:lpstr>
      </vt:variant>
      <vt:variant>
        <vt:i4>41</vt:i4>
      </vt:variant>
    </vt:vector>
  </HeadingPairs>
  <TitlesOfParts>
    <vt:vector size="67" baseType="lpstr">
      <vt:lpstr>Comp Detail</vt:lpstr>
      <vt:lpstr>Intro Comp</vt:lpstr>
      <vt:lpstr>Intro Free</vt:lpstr>
      <vt:lpstr>Prelim Ind 13 and above</vt:lpstr>
      <vt:lpstr>Prelim Ind 12 and below</vt:lpstr>
      <vt:lpstr>Pre Novice Ind</vt:lpstr>
      <vt:lpstr>Novice Ind</vt:lpstr>
      <vt:lpstr>Interm Ind</vt:lpstr>
      <vt:lpstr>Advanced</vt:lpstr>
      <vt:lpstr>Walk PDD</vt:lpstr>
      <vt:lpstr>Squad Comp Pre_lim</vt:lpstr>
      <vt:lpstr>Barrel Ind PreNovice and below</vt:lpstr>
      <vt:lpstr>Squad Prelim Freestyle</vt:lpstr>
      <vt:lpstr>Barrel Ind Nov and above</vt:lpstr>
      <vt:lpstr>Barrel PDD Novice and below</vt:lpstr>
      <vt:lpstr>Barrel PDD Interm Adv</vt:lpstr>
      <vt:lpstr>Barrel Squad</vt:lpstr>
      <vt:lpstr>Not used</vt:lpstr>
      <vt:lpstr>Open Ind</vt:lpstr>
      <vt:lpstr>Squad Nov</vt:lpstr>
      <vt:lpstr>Squad Nov Freestyle</vt:lpstr>
      <vt:lpstr>Intro Ind</vt:lpstr>
      <vt:lpstr>Intermed PDD</vt:lpstr>
      <vt:lpstr>Open PDD</vt:lpstr>
      <vt:lpstr>Squad Comp Adv</vt:lpstr>
      <vt:lpstr>Squad Adv Freestyle</vt:lpstr>
      <vt:lpstr>Advanced!Print_Area</vt:lpstr>
      <vt:lpstr>'Barrel Ind Nov and above'!Print_Area</vt:lpstr>
      <vt:lpstr>'Barrel Ind PreNovice and below'!Print_Area</vt:lpstr>
      <vt:lpstr>'Barrel PDD Interm Adv'!Print_Area</vt:lpstr>
      <vt:lpstr>'Barrel PDD Novice and below'!Print_Area</vt:lpstr>
      <vt:lpstr>'Interm Ind'!Print_Area</vt:lpstr>
      <vt:lpstr>'Intermed PDD'!Print_Area</vt:lpstr>
      <vt:lpstr>'Intro Comp'!Print_Area</vt:lpstr>
      <vt:lpstr>'Intro Free'!Print_Area</vt:lpstr>
      <vt:lpstr>'Intro Ind'!Print_Area</vt:lpstr>
      <vt:lpstr>'Novice Ind'!Print_Area</vt:lpstr>
      <vt:lpstr>'Open Ind'!Print_Area</vt:lpstr>
      <vt:lpstr>'Pre Novice Ind'!Print_Area</vt:lpstr>
      <vt:lpstr>'Prelim Ind 12 and below'!Print_Area</vt:lpstr>
      <vt:lpstr>'Prelim Ind 13 and above'!Print_Area</vt:lpstr>
      <vt:lpstr>'Squad Adv Freestyle'!Print_Area</vt:lpstr>
      <vt:lpstr>'Squad Comp Adv'!Print_Area</vt:lpstr>
      <vt:lpstr>'Squad Comp Pre_lim'!Print_Area</vt:lpstr>
      <vt:lpstr>'Squad Nov'!Print_Area</vt:lpstr>
      <vt:lpstr>'Squad Prelim Freestyle'!Print_Area</vt:lpstr>
      <vt:lpstr>'Walk PDD'!Print_Area</vt:lpstr>
      <vt:lpstr>Advanced!Print_Titles</vt:lpstr>
      <vt:lpstr>'Barrel Ind Nov and above'!Print_Titles</vt:lpstr>
      <vt:lpstr>'Barrel Ind PreNovice and below'!Print_Titles</vt:lpstr>
      <vt:lpstr>'Barrel PDD Interm Adv'!Print_Titles</vt:lpstr>
      <vt:lpstr>'Barrel PDD Novice and below'!Print_Titles</vt:lpstr>
      <vt:lpstr>'Interm Ind'!Print_Titles</vt:lpstr>
      <vt:lpstr>'Intermed PDD'!Print_Titles</vt:lpstr>
      <vt:lpstr>'Intro Comp'!Print_Titles</vt:lpstr>
      <vt:lpstr>'Intro Free'!Print_Titles</vt:lpstr>
      <vt:lpstr>'Intro Ind'!Print_Titles</vt:lpstr>
      <vt:lpstr>'Novice Ind'!Print_Titles</vt:lpstr>
      <vt:lpstr>'Open Ind'!Print_Titles</vt:lpstr>
      <vt:lpstr>'Pre Novice Ind'!Print_Titles</vt:lpstr>
      <vt:lpstr>'Prelim Ind 12 and below'!Print_Titles</vt:lpstr>
      <vt:lpstr>'Prelim Ind 13 and above'!Print_Titles</vt:lpstr>
      <vt:lpstr>'Squad Adv Freestyle'!Print_Titles</vt:lpstr>
      <vt:lpstr>'Squad Comp Adv'!Print_Titles</vt:lpstr>
      <vt:lpstr>'Squad Comp Pre_lim'!Print_Titles</vt:lpstr>
      <vt:lpstr>'Squad Prelim Freestyle'!Print_Titles</vt:lpstr>
      <vt:lpstr>'Walk PDD'!Print_Titles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 Fraser</dc:creator>
  <cp:lastModifiedBy>Enquiries Equestrian Queensland</cp:lastModifiedBy>
  <cp:lastPrinted>2024-07-07T02:51:10Z</cp:lastPrinted>
  <dcterms:created xsi:type="dcterms:W3CDTF">2017-05-08T02:01:40Z</dcterms:created>
  <dcterms:modified xsi:type="dcterms:W3CDTF">2024-11-07T01:10:46Z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1ad8c97-d57d-4f8f-ae51-0d0789bbaa5c_Enabled">
    <vt:lpwstr>true</vt:lpwstr>
  </property>
  <property fmtid="{D5CDD505-2E9C-101B-9397-08002B2CF9AE}" pid="3" name="MSIP_Label_21ad8c97-d57d-4f8f-ae51-0d0789bbaa5c_SetDate">
    <vt:lpwstr>2024-06-22T04:23:35Z</vt:lpwstr>
  </property>
  <property fmtid="{D5CDD505-2E9C-101B-9397-08002B2CF9AE}" pid="4" name="MSIP_Label_21ad8c97-d57d-4f8f-ae51-0d0789bbaa5c_Method">
    <vt:lpwstr>Privileged</vt:lpwstr>
  </property>
  <property fmtid="{D5CDD505-2E9C-101B-9397-08002B2CF9AE}" pid="5" name="MSIP_Label_21ad8c97-d57d-4f8f-ae51-0d0789bbaa5c_Name">
    <vt:lpwstr>Public</vt:lpwstr>
  </property>
  <property fmtid="{D5CDD505-2E9C-101B-9397-08002B2CF9AE}" pid="6" name="MSIP_Label_21ad8c97-d57d-4f8f-ae51-0d0789bbaa5c_SiteId">
    <vt:lpwstr>43f93f8a-55a8-4263-bd84-e03688a2ab2d</vt:lpwstr>
  </property>
  <property fmtid="{D5CDD505-2E9C-101B-9397-08002B2CF9AE}" pid="7" name="MSIP_Label_21ad8c97-d57d-4f8f-ae51-0d0789bbaa5c_ActionId">
    <vt:lpwstr>4b9ccebf-982b-4b00-917f-8823b7478869</vt:lpwstr>
  </property>
  <property fmtid="{D5CDD505-2E9C-101B-9397-08002B2CF9AE}" pid="8" name="MSIP_Label_21ad8c97-d57d-4f8f-ae51-0d0789bbaa5c_ContentBits">
    <vt:lpwstr>0</vt:lpwstr>
  </property>
  <property fmtid="{D5CDD505-2E9C-101B-9397-08002B2CF9AE}" pid="9" name="ContentTypeId">
    <vt:lpwstr>0x010100A9526703126FD942A5C8E9C46159B892</vt:lpwstr>
  </property>
  <property fmtid="{D5CDD505-2E9C-101B-9397-08002B2CF9AE}" pid="10" name="MediaServiceImageTags">
    <vt:lpwstr/>
  </property>
</Properties>
</file>